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\Desktop\мониторинг 7 класс 2015-2016\"/>
    </mc:Choice>
  </mc:AlternateContent>
  <bookViews>
    <workbookView xWindow="480" yWindow="645" windowWidth="20730" windowHeight="9435" tabRatio="822" activeTab="12"/>
  </bookViews>
  <sheets>
    <sheet name="СПИСОК КЛАССА" sheetId="1" r:id="rId1"/>
    <sheet name="Ввод_данных" sheetId="18" r:id="rId2"/>
    <sheet name="Ответы_учащихся" sheetId="3" r:id="rId3"/>
    <sheet name="КЛЮЧИ" sheetId="19" r:id="rId4"/>
    <sheet name="Общий свод" sheetId="21" state="hidden" r:id="rId5"/>
    <sheet name="Результаты_итог" sheetId="22" state="hidden" r:id="rId6"/>
    <sheet name="Распределение_участников" sheetId="20" state="hidden" r:id="rId7"/>
    <sheet name="Размах_балла" sheetId="24" state="hidden" r:id="rId8"/>
    <sheet name="Коридор" sheetId="26" state="hidden" r:id="rId9"/>
    <sheet name="Результаты" sheetId="7" r:id="rId10"/>
    <sheet name="План" sheetId="5" r:id="rId11"/>
    <sheet name="Сравнение_части" sheetId="12" r:id="rId12"/>
    <sheet name="Анализ_задания" sheetId="10" r:id="rId13"/>
    <sheet name="Рабочий" sheetId="4" state="hidden" r:id="rId14"/>
    <sheet name="Диаграмма_рез" sheetId="8" state="hidden" r:id="rId15"/>
    <sheet name="Диаграмма_сравнение" sheetId="13" state="hidden" r:id="rId16"/>
    <sheet name="Диаграмма_задания" sheetId="14" state="hidden" r:id="rId17"/>
    <sheet name="Диаграмма_распределение" sheetId="23" state="hidden" r:id="rId18"/>
  </sheets>
  <externalReferences>
    <externalReference r:id="rId19"/>
    <externalReference r:id="rId20"/>
  </externalReferences>
  <definedNames>
    <definedName name="Z_BFE542F4_8A0C_4C42_A5CA_C7B0ACF2717E_.wvu.Cols" localSheetId="1" hidden="1">Ввод_данных!$A:$B,Ввод_данных!$E:$E</definedName>
    <definedName name="Z_BFE542F4_8A0C_4C42_A5CA_C7B0ACF2717E_.wvu.Cols" localSheetId="2" hidden="1">Ответы_учащихся!$A:$B,Ответы_учащихся!$E:$E</definedName>
    <definedName name="Z_BFE542F4_8A0C_4C42_A5CA_C7B0ACF2717E_.wvu.Cols" localSheetId="0" hidden="1">'СПИСОК КЛАССА'!#REF!,'СПИСОК КЛАССА'!$M:$M</definedName>
    <definedName name="Z_BFE542F4_8A0C_4C42_A5CA_C7B0ACF2717E_.wvu.Rows" localSheetId="1" hidden="1">Ввод_данных!$21:$24</definedName>
    <definedName name="Z_BFE542F4_8A0C_4C42_A5CA_C7B0ACF2717E_.wvu.Rows" localSheetId="2" hidden="1">Ответы_учащихся!$21:$24</definedName>
    <definedName name="Z_BFE542F4_8A0C_4C42_A5CA_C7B0ACF2717E_.wvu.Rows" localSheetId="0" hidden="1">'СПИСОК КЛАССА'!$5:$5</definedName>
    <definedName name="базовый">OFFSET(Диаграмма_распределение!$G$3,1,0,Диаграмма_распределение!$A$1,1)</definedName>
    <definedName name="бу" localSheetId="8">OFFSET([1]Диаграмма_сравнение!$B$2:$B$2,1,0,[1]Диаграмма_сравнение!$A$1,1)</definedName>
    <definedName name="бу">OFFSET(Диаграмма_сравнение!$B$2:$B$2,1,0,Диаграмма_сравнение!$A$1,1)</definedName>
    <definedName name="бу_доп" localSheetId="8">OFFSET([1]Диаграмма_сравнение!$C$2:$C$2,1,0,[1]Диаграмма_сравнение!$A$1,1)</definedName>
    <definedName name="бу_доп">OFFSET(Диаграмма_сравнение!$C$2:$C$2,1,0,Диаграмма_сравнение!$A$1,1)</definedName>
    <definedName name="высокий">OFFSET(Диаграмма_распределение!$K$3,1,0,Диаграмма_распределение!$A$1,1)</definedName>
    <definedName name="класс">OFFSET('[2]Общий свод'!$B$4,1,0,'[2]Общий свод'!$A$4,1)</definedName>
    <definedName name="Код">OFFSET('Общий свод'!$C$6,1,0,'Общий свод'!$A$2,1)</definedName>
    <definedName name="макс" localSheetId="8">OFFSET('[2]Общий свод'!$AA$4,1,0,'[2]Общий свод'!$A$4,1)</definedName>
    <definedName name="макс">OFFSET('Общий свод'!$AU$6,1,0,'Общий свод'!$A$2,1)</definedName>
    <definedName name="мин" localSheetId="8">OFFSET('[2]Общий свод'!$Z$4,1,0,'[2]Общий свод'!$A$4,1)</definedName>
    <definedName name="мин">OFFSET('Общий свод'!$AS$6,1,0,'Общий свод'!$A$2,1)</definedName>
    <definedName name="низкий">OFFSET(Диаграмма_распределение!$C$3,1,0,Диаграмма_распределение!$A$1,1)</definedName>
    <definedName name="номер" localSheetId="8">OFFSET([1]Диаграмма_сравнение!$A$2:$A$2,1,0,[1]Диаграмма_сравнение!$A$1,1)</definedName>
    <definedName name="номер">OFFSET(Диаграмма_сравнение!$A$2:$A$2,1,0,Диаграмма_сравнение!$A$1,1)</definedName>
    <definedName name="повышенный">OFFSET(Диаграмма_распределение!$I$3,1,0,Диаграмма_распределение!$A$1,1)</definedName>
    <definedName name="пониженный">OFFSET(Диаграмма_распределение!$E$3,1,0,Диаграмма_распределение!$A$1,1)</definedName>
    <definedName name="процент" localSheetId="8">OFFSET([1]Диаграмма_сравнение!$C$2:$C$2,1,0,[1]Диаграмма_сравнение!$A$1,1)</definedName>
    <definedName name="процент">OFFSET(Диаграмма_сравнение!$C$2:$C$2,1,0,Диаграмма_сравнение!$A$1,1)</definedName>
    <definedName name="пу" localSheetId="8">OFFSET([1]Диаграмма_сравнение!$D$2:$D$2,1,0,[1]Диаграмма_сравнение!$A$1,1)</definedName>
    <definedName name="пу">OFFSET(Диаграмма_сравнение!$D$2:$D$2,1,0,Диаграмма_сравнение!$A$1,1)</definedName>
    <definedName name="пу_доп" localSheetId="8">OFFSET([1]Диаграмма_сравнение!$E$2:$E$2,1,0,[1]Диаграмма_сравнение!$A$1,1)</definedName>
    <definedName name="пу_доп">OFFSET(Диаграмма_сравнение!$E$2:$E$2,1,0,Диаграмма_сравнение!$A$1,1)</definedName>
    <definedName name="середина" localSheetId="8">OFFSET([1]Диаграмма_сравнение!$F$2:$F$2,1,0,[1]Диаграмма_сравнение!$A$1,1)</definedName>
    <definedName name="середина">OFFSET(Диаграмма_сравнение!$F$2:$F$2,1,0,Диаграмма_сравнение!$A$1,1)</definedName>
    <definedName name="ср_усп" localSheetId="8">OFFSET('[2]Общий свод'!$H$4,1,0,'[2]Общий свод'!$A$4,1)</definedName>
    <definedName name="ср_усп">OFFSET('Общий свод'!#REF!,1,0,'Общий свод'!$A$2,1)</definedName>
    <definedName name="успешность" localSheetId="8">OFFSET('[2]Общий свод'!$G$4,1,0,'[2]Общий свод'!$A$4,1)</definedName>
    <definedName name="успешность">OFFSET('Общий свод'!$J$6,1,0,'Общий свод'!$A$2,1)</definedName>
    <definedName name="Ученик" localSheetId="8">OFFSET([1]Диаграмма_сравнение!$A$2:$A$2,1,0,[1]Диаграмма_сравнение!$A$1,1)</definedName>
    <definedName name="Ученик">OFFSET(Диаграмма_сравнение!$A$2:$A$2,1,0,Диаграмма_сравнение!$A$1,1)</definedName>
  </definedNames>
  <calcPr calcId="152511"/>
</workbook>
</file>

<file path=xl/calcChain.xml><?xml version="1.0" encoding="utf-8"?>
<calcChain xmlns="http://schemas.openxmlformats.org/spreadsheetml/2006/main">
  <c r="K6" i="3" l="1"/>
  <c r="Q8" i="14" l="1"/>
  <c r="R6" i="26"/>
  <c r="R9" i="26" s="1"/>
  <c r="R8" i="26" l="1"/>
  <c r="S2" i="18"/>
  <c r="O2" i="3"/>
  <c r="C7" i="14" l="1"/>
  <c r="D7" i="14"/>
  <c r="E7" i="14"/>
  <c r="F7" i="14"/>
  <c r="G7" i="14"/>
  <c r="H7" i="14"/>
  <c r="I7" i="14"/>
  <c r="J7" i="14"/>
  <c r="L7" i="14"/>
  <c r="E25" i="1" l="1"/>
  <c r="Q1" i="1" l="1"/>
  <c r="BM23" i="3" l="1"/>
  <c r="BM22" i="3"/>
  <c r="AQ79" i="21"/>
  <c r="AO79" i="21"/>
  <c r="AM79" i="21"/>
  <c r="AI79" i="21"/>
  <c r="AD79" i="21"/>
  <c r="Z79" i="21"/>
  <c r="V79" i="21"/>
  <c r="R79" i="21"/>
  <c r="N79" i="21"/>
  <c r="J79" i="21"/>
  <c r="AQ78" i="21"/>
  <c r="AO78" i="21"/>
  <c r="AM78" i="21"/>
  <c r="AI78" i="21"/>
  <c r="AD78" i="21"/>
  <c r="Z78" i="21"/>
  <c r="V78" i="21"/>
  <c r="R78" i="21"/>
  <c r="N78" i="21"/>
  <c r="J78" i="21"/>
  <c r="AQ77" i="21"/>
  <c r="AO77" i="21"/>
  <c r="AM77" i="21"/>
  <c r="AI77" i="21"/>
  <c r="AD77" i="21"/>
  <c r="Z77" i="21"/>
  <c r="V77" i="21"/>
  <c r="R77" i="21"/>
  <c r="N77" i="21"/>
  <c r="J77" i="21"/>
  <c r="AQ76" i="21"/>
  <c r="AO76" i="21"/>
  <c r="AM76" i="21"/>
  <c r="AI76" i="21"/>
  <c r="AD76" i="21"/>
  <c r="Z76" i="21"/>
  <c r="V76" i="21"/>
  <c r="R76" i="21"/>
  <c r="N76" i="21"/>
  <c r="J76" i="21"/>
  <c r="AQ75" i="21"/>
  <c r="AO75" i="21"/>
  <c r="AM75" i="21"/>
  <c r="AI75" i="21"/>
  <c r="AD75" i="21"/>
  <c r="Z75" i="21"/>
  <c r="V75" i="21"/>
  <c r="R75" i="21"/>
  <c r="N75" i="21"/>
  <c r="J75" i="21"/>
  <c r="AQ74" i="21"/>
  <c r="AO74" i="21"/>
  <c r="AM74" i="21"/>
  <c r="AI74" i="21"/>
  <c r="AD74" i="21"/>
  <c r="Z74" i="21"/>
  <c r="V74" i="21"/>
  <c r="R74" i="21"/>
  <c r="N74" i="21"/>
  <c r="J74" i="21"/>
  <c r="AQ73" i="21"/>
  <c r="AO73" i="21"/>
  <c r="AM73" i="21"/>
  <c r="AI73" i="21"/>
  <c r="AD73" i="21"/>
  <c r="Z73" i="21"/>
  <c r="V73" i="21"/>
  <c r="R73" i="21"/>
  <c r="N73" i="21"/>
  <c r="J73" i="21"/>
  <c r="AQ72" i="21"/>
  <c r="AO72" i="21"/>
  <c r="AM72" i="21"/>
  <c r="AI72" i="21"/>
  <c r="AD72" i="21"/>
  <c r="Z72" i="21"/>
  <c r="V72" i="21"/>
  <c r="R72" i="21"/>
  <c r="N72" i="21"/>
  <c r="J72" i="21"/>
  <c r="AQ71" i="21"/>
  <c r="AO71" i="21"/>
  <c r="AM71" i="21"/>
  <c r="AI71" i="21"/>
  <c r="AD71" i="21"/>
  <c r="Z71" i="21"/>
  <c r="V71" i="21"/>
  <c r="R71" i="21"/>
  <c r="N71" i="21"/>
  <c r="J71" i="21"/>
  <c r="AQ70" i="21"/>
  <c r="AO70" i="21"/>
  <c r="AM70" i="21"/>
  <c r="AI70" i="21"/>
  <c r="AD70" i="21"/>
  <c r="Z70" i="21"/>
  <c r="V70" i="21"/>
  <c r="R70" i="21"/>
  <c r="N70" i="21"/>
  <c r="J70" i="21"/>
  <c r="AQ69" i="21"/>
  <c r="AO69" i="21"/>
  <c r="AM69" i="21"/>
  <c r="AI69" i="21"/>
  <c r="AD69" i="21"/>
  <c r="Z69" i="21"/>
  <c r="V69" i="21"/>
  <c r="R69" i="21"/>
  <c r="N69" i="21"/>
  <c r="J69" i="21"/>
  <c r="AQ68" i="21"/>
  <c r="AO68" i="21"/>
  <c r="AM68" i="21"/>
  <c r="AI68" i="21"/>
  <c r="AD68" i="21"/>
  <c r="Z68" i="21"/>
  <c r="V68" i="21"/>
  <c r="R68" i="21"/>
  <c r="N68" i="21"/>
  <c r="J68" i="21"/>
  <c r="AQ67" i="21"/>
  <c r="AO67" i="21"/>
  <c r="AM67" i="21"/>
  <c r="AI67" i="21"/>
  <c r="AD67" i="21"/>
  <c r="Z67" i="21"/>
  <c r="V67" i="21"/>
  <c r="R67" i="21"/>
  <c r="N67" i="21"/>
  <c r="J67" i="21"/>
  <c r="AQ66" i="21"/>
  <c r="AO66" i="21"/>
  <c r="AM66" i="21"/>
  <c r="AI66" i="21"/>
  <c r="AD66" i="21"/>
  <c r="Z66" i="21"/>
  <c r="V66" i="21"/>
  <c r="R66" i="21"/>
  <c r="N66" i="21"/>
  <c r="J66" i="21"/>
  <c r="AQ65" i="21"/>
  <c r="AO65" i="21"/>
  <c r="AM65" i="21"/>
  <c r="AI65" i="21"/>
  <c r="AD65" i="21"/>
  <c r="Z65" i="21"/>
  <c r="V65" i="21"/>
  <c r="R65" i="21"/>
  <c r="N65" i="21"/>
  <c r="J65" i="21"/>
  <c r="AQ64" i="21"/>
  <c r="AO64" i="21"/>
  <c r="AM64" i="21"/>
  <c r="AI64" i="21"/>
  <c r="AD64" i="21"/>
  <c r="Z64" i="21"/>
  <c r="V64" i="21"/>
  <c r="R64" i="21"/>
  <c r="N64" i="21"/>
  <c r="J64" i="21"/>
  <c r="AQ63" i="21"/>
  <c r="AO63" i="21"/>
  <c r="AM63" i="21"/>
  <c r="AI63" i="21"/>
  <c r="AD63" i="21"/>
  <c r="Z63" i="21"/>
  <c r="V63" i="21"/>
  <c r="R63" i="21"/>
  <c r="N63" i="21"/>
  <c r="J63" i="21"/>
  <c r="AQ62" i="21"/>
  <c r="AO62" i="21"/>
  <c r="AM62" i="21"/>
  <c r="AI62" i="21"/>
  <c r="AD62" i="21"/>
  <c r="Z62" i="21"/>
  <c r="V62" i="21"/>
  <c r="R62" i="21"/>
  <c r="N62" i="21"/>
  <c r="J62" i="21"/>
  <c r="AQ61" i="21"/>
  <c r="AO61" i="21"/>
  <c r="AM61" i="21"/>
  <c r="AI61" i="21"/>
  <c r="AD61" i="21"/>
  <c r="Z61" i="21"/>
  <c r="V61" i="21"/>
  <c r="R61" i="21"/>
  <c r="N61" i="21"/>
  <c r="J61" i="21"/>
  <c r="AQ60" i="21"/>
  <c r="AO60" i="21"/>
  <c r="AM60" i="21"/>
  <c r="AI60" i="21"/>
  <c r="AD60" i="21"/>
  <c r="Z60" i="21"/>
  <c r="V60" i="21"/>
  <c r="R60" i="21"/>
  <c r="N60" i="21"/>
  <c r="J60" i="21"/>
  <c r="AQ59" i="21"/>
  <c r="AO59" i="21"/>
  <c r="AM59" i="21"/>
  <c r="AI59" i="21"/>
  <c r="AD59" i="21"/>
  <c r="Z59" i="21"/>
  <c r="V59" i="21"/>
  <c r="R59" i="21"/>
  <c r="N59" i="21"/>
  <c r="J59" i="21"/>
  <c r="AQ58" i="21"/>
  <c r="AO58" i="21"/>
  <c r="AM58" i="21"/>
  <c r="AI58" i="21"/>
  <c r="AD58" i="21"/>
  <c r="Z58" i="21"/>
  <c r="V58" i="21"/>
  <c r="R58" i="21"/>
  <c r="N58" i="21"/>
  <c r="J58" i="21"/>
  <c r="AQ57" i="21"/>
  <c r="AO57" i="21"/>
  <c r="AM57" i="21"/>
  <c r="AI57" i="21"/>
  <c r="AD57" i="21"/>
  <c r="Z57" i="21"/>
  <c r="V57" i="21"/>
  <c r="R57" i="21"/>
  <c r="N57" i="21"/>
  <c r="J57" i="21"/>
  <c r="AQ56" i="21"/>
  <c r="AO56" i="21"/>
  <c r="AM56" i="21"/>
  <c r="AI56" i="21"/>
  <c r="AD56" i="21"/>
  <c r="Z56" i="21"/>
  <c r="V56" i="21"/>
  <c r="R56" i="21"/>
  <c r="N56" i="21"/>
  <c r="J56" i="21"/>
  <c r="AQ55" i="21"/>
  <c r="AO55" i="21"/>
  <c r="AM55" i="21"/>
  <c r="AI55" i="21"/>
  <c r="AD55" i="21"/>
  <c r="Z55" i="21"/>
  <c r="V55" i="21"/>
  <c r="R55" i="21"/>
  <c r="N55" i="21"/>
  <c r="J55" i="21"/>
  <c r="AQ54" i="21"/>
  <c r="AO54" i="21"/>
  <c r="AM54" i="21"/>
  <c r="AI54" i="21"/>
  <c r="AD54" i="21"/>
  <c r="Z54" i="21"/>
  <c r="V54" i="21"/>
  <c r="R54" i="21"/>
  <c r="N54" i="21"/>
  <c r="J54" i="21"/>
  <c r="AQ53" i="21"/>
  <c r="AO53" i="21"/>
  <c r="AM53" i="21"/>
  <c r="AI53" i="21"/>
  <c r="AD53" i="21"/>
  <c r="Z53" i="21"/>
  <c r="V53" i="21"/>
  <c r="R53" i="21"/>
  <c r="N53" i="21"/>
  <c r="J53" i="21"/>
  <c r="AQ52" i="21"/>
  <c r="AO52" i="21"/>
  <c r="AM52" i="21"/>
  <c r="AI52" i="21"/>
  <c r="AD52" i="21"/>
  <c r="Z52" i="21"/>
  <c r="V52" i="21"/>
  <c r="R52" i="21"/>
  <c r="N52" i="21"/>
  <c r="J52" i="21"/>
  <c r="AQ51" i="21"/>
  <c r="AO51" i="21"/>
  <c r="AM51" i="21"/>
  <c r="AI51" i="21"/>
  <c r="AD51" i="21"/>
  <c r="Z51" i="21"/>
  <c r="V51" i="21"/>
  <c r="R51" i="21"/>
  <c r="N51" i="21"/>
  <c r="J51" i="21"/>
  <c r="AQ50" i="21"/>
  <c r="AO50" i="21"/>
  <c r="AM50" i="21"/>
  <c r="AI50" i="21"/>
  <c r="AD50" i="21"/>
  <c r="Z50" i="21"/>
  <c r="V50" i="21"/>
  <c r="R50" i="21"/>
  <c r="N50" i="21"/>
  <c r="J50" i="21"/>
  <c r="AQ49" i="21"/>
  <c r="AO49" i="21"/>
  <c r="AM49" i="21"/>
  <c r="AI49" i="21"/>
  <c r="AD49" i="21"/>
  <c r="Z49" i="21"/>
  <c r="V49" i="21"/>
  <c r="R49" i="21"/>
  <c r="N49" i="21"/>
  <c r="J49" i="21"/>
  <c r="AQ48" i="21"/>
  <c r="AO48" i="21"/>
  <c r="AM48" i="21"/>
  <c r="AI48" i="21"/>
  <c r="AD48" i="21"/>
  <c r="Z48" i="21"/>
  <c r="V48" i="21"/>
  <c r="R48" i="21"/>
  <c r="N48" i="21"/>
  <c r="J48" i="21"/>
  <c r="AQ47" i="21"/>
  <c r="AO47" i="21"/>
  <c r="AM47" i="21"/>
  <c r="AI47" i="21"/>
  <c r="AD47" i="21"/>
  <c r="Z47" i="21"/>
  <c r="V47" i="21"/>
  <c r="R47" i="21"/>
  <c r="N47" i="21"/>
  <c r="J47" i="21"/>
  <c r="AQ46" i="21"/>
  <c r="AO46" i="21"/>
  <c r="AM46" i="21"/>
  <c r="AI46" i="21"/>
  <c r="AD46" i="21"/>
  <c r="Z46" i="21"/>
  <c r="V46" i="21"/>
  <c r="R46" i="21"/>
  <c r="N46" i="21"/>
  <c r="J46" i="21"/>
  <c r="AQ45" i="21"/>
  <c r="AO45" i="21"/>
  <c r="AM45" i="21"/>
  <c r="AI45" i="21"/>
  <c r="AD45" i="21"/>
  <c r="Z45" i="21"/>
  <c r="V45" i="21"/>
  <c r="R45" i="21"/>
  <c r="N45" i="21"/>
  <c r="J45" i="21"/>
  <c r="AQ44" i="21"/>
  <c r="AO44" i="21"/>
  <c r="AM44" i="21"/>
  <c r="AI44" i="21"/>
  <c r="AD44" i="21"/>
  <c r="Z44" i="21"/>
  <c r="V44" i="21"/>
  <c r="R44" i="21"/>
  <c r="N44" i="21"/>
  <c r="J44" i="21"/>
  <c r="AQ43" i="21"/>
  <c r="AO43" i="21"/>
  <c r="AM43" i="21"/>
  <c r="AI43" i="21"/>
  <c r="AD43" i="21"/>
  <c r="Z43" i="21"/>
  <c r="V43" i="21"/>
  <c r="R43" i="21"/>
  <c r="N43" i="21"/>
  <c r="J43" i="21"/>
  <c r="AQ42" i="21"/>
  <c r="AO42" i="21"/>
  <c r="AM42" i="21"/>
  <c r="AI42" i="21"/>
  <c r="AD42" i="21"/>
  <c r="Z42" i="21"/>
  <c r="V42" i="21"/>
  <c r="R42" i="21"/>
  <c r="N42" i="21"/>
  <c r="J42" i="21"/>
  <c r="AQ41" i="21"/>
  <c r="AO41" i="21"/>
  <c r="AM41" i="21"/>
  <c r="AI41" i="21"/>
  <c r="AD41" i="21"/>
  <c r="Z41" i="21"/>
  <c r="V41" i="21"/>
  <c r="R41" i="21"/>
  <c r="N41" i="21"/>
  <c r="J41" i="21"/>
  <c r="AQ40" i="21"/>
  <c r="AO40" i="21"/>
  <c r="AM40" i="21"/>
  <c r="AI40" i="21"/>
  <c r="AD40" i="21"/>
  <c r="Z40" i="21"/>
  <c r="V40" i="21"/>
  <c r="R40" i="21"/>
  <c r="N40" i="21"/>
  <c r="J40" i="21"/>
  <c r="AQ39" i="21"/>
  <c r="AO39" i="21"/>
  <c r="AM39" i="21"/>
  <c r="AI39" i="21"/>
  <c r="AD39" i="21"/>
  <c r="Z39" i="21"/>
  <c r="V39" i="21"/>
  <c r="R39" i="21"/>
  <c r="N39" i="21"/>
  <c r="J39" i="21"/>
  <c r="AQ38" i="21"/>
  <c r="AO38" i="21"/>
  <c r="AM38" i="21"/>
  <c r="AI38" i="21"/>
  <c r="AD38" i="21"/>
  <c r="Z38" i="21"/>
  <c r="V38" i="21"/>
  <c r="R38" i="21"/>
  <c r="N38" i="21"/>
  <c r="J38" i="21"/>
  <c r="AQ37" i="21"/>
  <c r="AO37" i="21"/>
  <c r="AM37" i="21"/>
  <c r="AI37" i="21"/>
  <c r="AD37" i="21"/>
  <c r="Z37" i="21"/>
  <c r="V37" i="21"/>
  <c r="R37" i="21"/>
  <c r="N37" i="21"/>
  <c r="J37" i="21"/>
  <c r="AQ36" i="21"/>
  <c r="AO36" i="21"/>
  <c r="AM36" i="21"/>
  <c r="AI36" i="21"/>
  <c r="AD36" i="21"/>
  <c r="Z36" i="21"/>
  <c r="V36" i="21"/>
  <c r="R36" i="21"/>
  <c r="N36" i="21"/>
  <c r="J36" i="21"/>
  <c r="AQ35" i="21"/>
  <c r="AO35" i="21"/>
  <c r="AM35" i="21"/>
  <c r="AI35" i="21"/>
  <c r="AD35" i="21"/>
  <c r="Z35" i="21"/>
  <c r="V35" i="21"/>
  <c r="R35" i="21"/>
  <c r="N35" i="21"/>
  <c r="J35" i="21"/>
  <c r="AQ34" i="21"/>
  <c r="AO34" i="21"/>
  <c r="AM34" i="21"/>
  <c r="AI34" i="21"/>
  <c r="AD34" i="21"/>
  <c r="Z34" i="21"/>
  <c r="V34" i="21"/>
  <c r="R34" i="21"/>
  <c r="N34" i="21"/>
  <c r="J34" i="21"/>
  <c r="AQ33" i="21"/>
  <c r="AO33" i="21"/>
  <c r="AM33" i="21"/>
  <c r="AI33" i="21"/>
  <c r="AD33" i="21"/>
  <c r="Z33" i="21"/>
  <c r="V33" i="21"/>
  <c r="R33" i="21"/>
  <c r="N33" i="21"/>
  <c r="J33" i="21"/>
  <c r="AQ32" i="21"/>
  <c r="AO32" i="21"/>
  <c r="AM32" i="21"/>
  <c r="AI32" i="21"/>
  <c r="AD32" i="21"/>
  <c r="Z32" i="21"/>
  <c r="V32" i="21"/>
  <c r="R32" i="21"/>
  <c r="N32" i="21"/>
  <c r="J32" i="21"/>
  <c r="AQ31" i="21"/>
  <c r="AO31" i="21"/>
  <c r="AM31" i="21"/>
  <c r="AI31" i="21"/>
  <c r="AD31" i="21"/>
  <c r="Z31" i="21"/>
  <c r="V31" i="21"/>
  <c r="R31" i="21"/>
  <c r="N31" i="21"/>
  <c r="J31" i="21"/>
  <c r="AQ30" i="21"/>
  <c r="AO30" i="21"/>
  <c r="AM30" i="21"/>
  <c r="AI30" i="21"/>
  <c r="AD30" i="21"/>
  <c r="Z30" i="21"/>
  <c r="V30" i="21"/>
  <c r="R30" i="21"/>
  <c r="N30" i="21"/>
  <c r="J30" i="21"/>
  <c r="AQ29" i="21"/>
  <c r="AO29" i="21"/>
  <c r="AM29" i="21"/>
  <c r="AI29" i="21"/>
  <c r="AD29" i="21"/>
  <c r="Z29" i="21"/>
  <c r="V29" i="21"/>
  <c r="R29" i="21"/>
  <c r="N29" i="21"/>
  <c r="J29" i="21"/>
  <c r="AQ28" i="21"/>
  <c r="AO28" i="21"/>
  <c r="AM28" i="21"/>
  <c r="AI28" i="21"/>
  <c r="AD28" i="21"/>
  <c r="Z28" i="21"/>
  <c r="V28" i="21"/>
  <c r="R28" i="21"/>
  <c r="N28" i="21"/>
  <c r="J28" i="21"/>
  <c r="AQ27" i="21"/>
  <c r="AO27" i="21"/>
  <c r="AM27" i="21"/>
  <c r="AI27" i="21"/>
  <c r="AD27" i="21"/>
  <c r="Z27" i="21"/>
  <c r="V27" i="21"/>
  <c r="R27" i="21"/>
  <c r="N27" i="21"/>
  <c r="J27" i="21"/>
  <c r="AQ26" i="21"/>
  <c r="AO26" i="21"/>
  <c r="AM26" i="21"/>
  <c r="AI26" i="21"/>
  <c r="AD26" i="21"/>
  <c r="Z26" i="21"/>
  <c r="V26" i="21"/>
  <c r="R26" i="21"/>
  <c r="N26" i="21"/>
  <c r="J26" i="21"/>
  <c r="AQ25" i="21"/>
  <c r="AO25" i="21"/>
  <c r="AM25" i="21"/>
  <c r="AI25" i="21"/>
  <c r="AD25" i="21"/>
  <c r="Z25" i="21"/>
  <c r="V25" i="21"/>
  <c r="R25" i="21"/>
  <c r="N25" i="21"/>
  <c r="J25" i="21"/>
  <c r="AQ24" i="21"/>
  <c r="AO24" i="21"/>
  <c r="AM24" i="21"/>
  <c r="AI24" i="21"/>
  <c r="AD24" i="21"/>
  <c r="Z24" i="21"/>
  <c r="V24" i="21"/>
  <c r="R24" i="21"/>
  <c r="N24" i="21"/>
  <c r="J24" i="21"/>
  <c r="AQ23" i="21"/>
  <c r="AO23" i="21"/>
  <c r="AM23" i="21"/>
  <c r="AI23" i="21"/>
  <c r="AD23" i="21"/>
  <c r="Z23" i="21"/>
  <c r="V23" i="21"/>
  <c r="R23" i="21"/>
  <c r="N23" i="21"/>
  <c r="J23" i="21"/>
  <c r="AQ22" i="21"/>
  <c r="AO22" i="21"/>
  <c r="AM22" i="21"/>
  <c r="AI22" i="21"/>
  <c r="AD22" i="21"/>
  <c r="Z22" i="21"/>
  <c r="V22" i="21"/>
  <c r="R22" i="21"/>
  <c r="N22" i="21"/>
  <c r="J22" i="21"/>
  <c r="AQ21" i="21"/>
  <c r="AO21" i="21"/>
  <c r="AM21" i="21"/>
  <c r="AI21" i="21"/>
  <c r="AD21" i="21"/>
  <c r="Z21" i="21"/>
  <c r="V21" i="21"/>
  <c r="R21" i="21"/>
  <c r="N21" i="21"/>
  <c r="J21" i="21"/>
  <c r="AQ20" i="21"/>
  <c r="AO20" i="21"/>
  <c r="AM20" i="21"/>
  <c r="AI20" i="21"/>
  <c r="AD20" i="21"/>
  <c r="Z20" i="21"/>
  <c r="V20" i="21"/>
  <c r="R20" i="21"/>
  <c r="N20" i="21"/>
  <c r="J20" i="21"/>
  <c r="AQ19" i="21"/>
  <c r="AO19" i="21"/>
  <c r="AM19" i="21"/>
  <c r="AI19" i="21"/>
  <c r="AD19" i="21"/>
  <c r="Z19" i="21"/>
  <c r="V19" i="21"/>
  <c r="R19" i="21"/>
  <c r="N19" i="21"/>
  <c r="J19" i="21"/>
  <c r="AQ18" i="21"/>
  <c r="AO18" i="21"/>
  <c r="AM18" i="21"/>
  <c r="AI18" i="21"/>
  <c r="AD18" i="21"/>
  <c r="Z18" i="21"/>
  <c r="V18" i="21"/>
  <c r="R18" i="21"/>
  <c r="N18" i="21"/>
  <c r="J18" i="21"/>
  <c r="AQ17" i="21"/>
  <c r="AO17" i="21"/>
  <c r="AM17" i="21"/>
  <c r="AI17" i="21"/>
  <c r="AD17" i="21"/>
  <c r="Z17" i="21"/>
  <c r="V17" i="21"/>
  <c r="R17" i="21"/>
  <c r="N17" i="21"/>
  <c r="J17" i="21"/>
  <c r="AQ16" i="21"/>
  <c r="AO16" i="21"/>
  <c r="AM16" i="21"/>
  <c r="AI16" i="21"/>
  <c r="AD16" i="21"/>
  <c r="Z16" i="21"/>
  <c r="V16" i="21"/>
  <c r="R16" i="21"/>
  <c r="N16" i="21"/>
  <c r="J16" i="21"/>
  <c r="AQ15" i="21"/>
  <c r="AO15" i="21"/>
  <c r="AM15" i="21"/>
  <c r="AI15" i="21"/>
  <c r="AD15" i="21"/>
  <c r="Z15" i="21"/>
  <c r="V15" i="21"/>
  <c r="R15" i="21"/>
  <c r="N15" i="21"/>
  <c r="J15" i="21"/>
  <c r="AQ14" i="21"/>
  <c r="AO14" i="21"/>
  <c r="AM14" i="21"/>
  <c r="AI14" i="21"/>
  <c r="AD14" i="21"/>
  <c r="Z14" i="21"/>
  <c r="V14" i="21"/>
  <c r="R14" i="21"/>
  <c r="N14" i="21"/>
  <c r="J14" i="21"/>
  <c r="AQ13" i="21"/>
  <c r="AO13" i="21"/>
  <c r="AM13" i="21"/>
  <c r="AI13" i="21"/>
  <c r="AD13" i="21"/>
  <c r="Z13" i="21"/>
  <c r="V13" i="21"/>
  <c r="R13" i="21"/>
  <c r="N13" i="21"/>
  <c r="J13" i="21"/>
  <c r="AQ12" i="21"/>
  <c r="AO12" i="21"/>
  <c r="AM12" i="21"/>
  <c r="AI12" i="21"/>
  <c r="AD12" i="21"/>
  <c r="Z12" i="21"/>
  <c r="V12" i="21"/>
  <c r="R12" i="21"/>
  <c r="N12" i="21"/>
  <c r="J12" i="21"/>
  <c r="AQ11" i="21"/>
  <c r="AO11" i="21"/>
  <c r="AM11" i="21"/>
  <c r="AI11" i="21"/>
  <c r="AD11" i="21"/>
  <c r="Z11" i="21"/>
  <c r="V11" i="21"/>
  <c r="R11" i="21"/>
  <c r="N11" i="21"/>
  <c r="J11" i="21"/>
  <c r="AQ10" i="21"/>
  <c r="AO10" i="21"/>
  <c r="AM10" i="21"/>
  <c r="AI10" i="21"/>
  <c r="AD10" i="21"/>
  <c r="Z10" i="21"/>
  <c r="V10" i="21"/>
  <c r="R10" i="21"/>
  <c r="N10" i="21"/>
  <c r="J10" i="21"/>
  <c r="AQ9" i="21"/>
  <c r="AO9" i="21"/>
  <c r="AM9" i="21"/>
  <c r="AI9" i="21"/>
  <c r="AD9" i="21"/>
  <c r="Z9" i="21"/>
  <c r="V9" i="21"/>
  <c r="R9" i="21"/>
  <c r="N9" i="21"/>
  <c r="J9" i="21"/>
  <c r="AQ8" i="21"/>
  <c r="AO8" i="21"/>
  <c r="AM8" i="21"/>
  <c r="AI8" i="21"/>
  <c r="AD8" i="21"/>
  <c r="Z8" i="21"/>
  <c r="V8" i="21"/>
  <c r="R8" i="21"/>
  <c r="N8" i="21"/>
  <c r="J8" i="21"/>
  <c r="AQ7" i="21"/>
  <c r="AO7" i="21"/>
  <c r="AM7" i="21"/>
  <c r="AI7" i="21"/>
  <c r="AD7" i="21"/>
  <c r="Z7" i="21"/>
  <c r="V7" i="21"/>
  <c r="R7" i="21"/>
  <c r="N7" i="21"/>
  <c r="J7" i="21"/>
  <c r="AU6" i="21"/>
  <c r="AS6" i="21"/>
  <c r="AN6" i="21"/>
  <c r="AK6" i="21"/>
  <c r="AG6" i="21"/>
  <c r="AC6" i="21"/>
  <c r="Y6" i="21"/>
  <c r="U6" i="21"/>
  <c r="Q6" i="21"/>
  <c r="M6" i="21"/>
  <c r="H6" i="21"/>
  <c r="F6" i="21"/>
  <c r="E6" i="21"/>
  <c r="D6" i="21"/>
  <c r="C4" i="21"/>
  <c r="A2" i="21"/>
  <c r="BL2" i="3" s="1"/>
  <c r="J6" i="21" l="1"/>
  <c r="V6" i="21"/>
  <c r="N6" i="21"/>
  <c r="R6" i="21"/>
  <c r="AD6" i="21"/>
  <c r="AI6" i="21"/>
  <c r="AM6" i="21"/>
  <c r="Z6" i="21"/>
  <c r="AO6" i="21"/>
  <c r="AQ6" i="21"/>
  <c r="L78" i="21" l="1"/>
  <c r="L76" i="21"/>
  <c r="L74" i="21"/>
  <c r="L72" i="21"/>
  <c r="L70" i="21"/>
  <c r="L68" i="21"/>
  <c r="L66" i="21"/>
  <c r="L64" i="21"/>
  <c r="L62" i="21"/>
  <c r="L60" i="21"/>
  <c r="L58" i="21"/>
  <c r="L56" i="21"/>
  <c r="L54" i="21"/>
  <c r="L52" i="21"/>
  <c r="L50" i="21"/>
  <c r="L48" i="21"/>
  <c r="L46" i="21"/>
  <c r="L44" i="21"/>
  <c r="L42" i="21"/>
  <c r="L40" i="21"/>
  <c r="L38" i="21"/>
  <c r="L36" i="21"/>
  <c r="L34" i="21"/>
  <c r="L32" i="21"/>
  <c r="L30" i="21"/>
  <c r="L28" i="21"/>
  <c r="L26" i="21"/>
  <c r="L24" i="21"/>
  <c r="L22" i="21"/>
  <c r="L20" i="21"/>
  <c r="L18" i="21"/>
  <c r="L16" i="21"/>
  <c r="L14" i="21"/>
  <c r="L12" i="21"/>
  <c r="L10" i="21"/>
  <c r="L8" i="21"/>
  <c r="L79" i="21"/>
  <c r="L77" i="21"/>
  <c r="L75" i="21"/>
  <c r="L73" i="21"/>
  <c r="L71" i="21"/>
  <c r="L69" i="21"/>
  <c r="L67" i="21"/>
  <c r="L65" i="21"/>
  <c r="L63" i="21"/>
  <c r="L61" i="21"/>
  <c r="L59" i="21"/>
  <c r="L57" i="21"/>
  <c r="L55" i="21"/>
  <c r="L53" i="21"/>
  <c r="L51" i="21"/>
  <c r="L49" i="21"/>
  <c r="L47" i="21"/>
  <c r="L45" i="21"/>
  <c r="L43" i="21"/>
  <c r="L41" i="21"/>
  <c r="L39" i="21"/>
  <c r="L37" i="21"/>
  <c r="L35" i="21"/>
  <c r="L33" i="21"/>
  <c r="L31" i="21"/>
  <c r="L29" i="21"/>
  <c r="L27" i="21"/>
  <c r="L25" i="21"/>
  <c r="L23" i="21"/>
  <c r="L21" i="21"/>
  <c r="L19" i="21"/>
  <c r="L17" i="21"/>
  <c r="L15" i="21"/>
  <c r="L13" i="21"/>
  <c r="L11" i="21"/>
  <c r="L9" i="21"/>
  <c r="L7" i="21"/>
  <c r="Q6" i="26" l="1"/>
  <c r="Q9" i="26" s="1"/>
  <c r="P6" i="26"/>
  <c r="P9" i="26" s="1"/>
  <c r="O6" i="26"/>
  <c r="O9" i="26" s="1"/>
  <c r="N6" i="26"/>
  <c r="N9" i="26" s="1"/>
  <c r="M6" i="26"/>
  <c r="M9" i="26" s="1"/>
  <c r="L6" i="26"/>
  <c r="L9" i="26" s="1"/>
  <c r="K6" i="26"/>
  <c r="K9" i="26" s="1"/>
  <c r="J6" i="26"/>
  <c r="J9" i="26" s="1"/>
  <c r="I6" i="26"/>
  <c r="I9" i="26" s="1"/>
  <c r="H6" i="26"/>
  <c r="H9" i="26" s="1"/>
  <c r="G6" i="26"/>
  <c r="G9" i="26" s="1"/>
  <c r="F6" i="26"/>
  <c r="F9" i="26" s="1"/>
  <c r="E6" i="26"/>
  <c r="E9" i="26" s="1"/>
  <c r="D6" i="26"/>
  <c r="D9" i="26" s="1"/>
  <c r="C6" i="26"/>
  <c r="C9" i="26" s="1"/>
  <c r="C8" i="26" l="1"/>
  <c r="E8" i="26"/>
  <c r="G8" i="26"/>
  <c r="I8" i="26"/>
  <c r="K8" i="26"/>
  <c r="M8" i="26"/>
  <c r="O8" i="26"/>
  <c r="Q8" i="26"/>
  <c r="D8" i="26"/>
  <c r="F8" i="26"/>
  <c r="H8" i="26"/>
  <c r="J8" i="26"/>
  <c r="L8" i="26"/>
  <c r="N8" i="26"/>
  <c r="P8" i="26"/>
  <c r="B4" i="23" l="1"/>
  <c r="C4" i="23" s="1"/>
  <c r="D4" i="23"/>
  <c r="E4" i="23" s="1"/>
  <c r="F4" i="23"/>
  <c r="G4" i="23" s="1"/>
  <c r="H4" i="23"/>
  <c r="I4" i="23" s="1"/>
  <c r="J4" i="23"/>
  <c r="K4" i="23" s="1"/>
  <c r="B5" i="23"/>
  <c r="C5" i="23" s="1"/>
  <c r="D5" i="23"/>
  <c r="E5" i="23" s="1"/>
  <c r="F5" i="23"/>
  <c r="G5" i="23" s="1"/>
  <c r="H5" i="23"/>
  <c r="I5" i="23" s="1"/>
  <c r="J5" i="23"/>
  <c r="K5" i="23" s="1"/>
  <c r="B6" i="23"/>
  <c r="C6" i="23" s="1"/>
  <c r="D6" i="23"/>
  <c r="E6" i="23" s="1"/>
  <c r="F6" i="23"/>
  <c r="G6" i="23" s="1"/>
  <c r="H6" i="23"/>
  <c r="I6" i="23" s="1"/>
  <c r="J6" i="23"/>
  <c r="K6" i="23" s="1"/>
  <c r="B7" i="23"/>
  <c r="C7" i="23" s="1"/>
  <c r="D7" i="23"/>
  <c r="E7" i="23" s="1"/>
  <c r="F7" i="23"/>
  <c r="G7" i="23" s="1"/>
  <c r="H7" i="23"/>
  <c r="I7" i="23" s="1"/>
  <c r="J7" i="23"/>
  <c r="K7" i="23" s="1"/>
  <c r="B8" i="23"/>
  <c r="C8" i="23" s="1"/>
  <c r="D8" i="23"/>
  <c r="E8" i="23" s="1"/>
  <c r="F8" i="23"/>
  <c r="G8" i="23" s="1"/>
  <c r="H8" i="23"/>
  <c r="I8" i="23" s="1"/>
  <c r="J8" i="23"/>
  <c r="K8" i="23" s="1"/>
  <c r="B9" i="23"/>
  <c r="C9" i="23" s="1"/>
  <c r="D9" i="23"/>
  <c r="E9" i="23" s="1"/>
  <c r="F9" i="23"/>
  <c r="G9" i="23" s="1"/>
  <c r="H9" i="23"/>
  <c r="I9" i="23" s="1"/>
  <c r="J9" i="23"/>
  <c r="K9" i="23" s="1"/>
  <c r="B10" i="23"/>
  <c r="C10" i="23" s="1"/>
  <c r="D10" i="23"/>
  <c r="E10" i="23" s="1"/>
  <c r="F10" i="23"/>
  <c r="G10" i="23" s="1"/>
  <c r="H10" i="23"/>
  <c r="I10" i="23" s="1"/>
  <c r="J10" i="23"/>
  <c r="K10" i="23" s="1"/>
  <c r="B11" i="23"/>
  <c r="C11" i="23" s="1"/>
  <c r="D11" i="23"/>
  <c r="E11" i="23" s="1"/>
  <c r="F11" i="23"/>
  <c r="G11" i="23" s="1"/>
  <c r="H11" i="23"/>
  <c r="I11" i="23" s="1"/>
  <c r="J11" i="23"/>
  <c r="K11" i="23" s="1"/>
  <c r="B12" i="23"/>
  <c r="C12" i="23" s="1"/>
  <c r="D12" i="23"/>
  <c r="E12" i="23" s="1"/>
  <c r="F12" i="23"/>
  <c r="G12" i="23" s="1"/>
  <c r="H12" i="23"/>
  <c r="I12" i="23" s="1"/>
  <c r="J12" i="23"/>
  <c r="K12" i="23" s="1"/>
  <c r="B13" i="23"/>
  <c r="C13" i="23" s="1"/>
  <c r="D13" i="23"/>
  <c r="E13" i="23" s="1"/>
  <c r="F13" i="23"/>
  <c r="G13" i="23" s="1"/>
  <c r="H13" i="23"/>
  <c r="I13" i="23" s="1"/>
  <c r="J13" i="23"/>
  <c r="K13" i="23" s="1"/>
  <c r="B14" i="23"/>
  <c r="C14" i="23" s="1"/>
  <c r="D14" i="23"/>
  <c r="E14" i="23" s="1"/>
  <c r="F14" i="23"/>
  <c r="G14" i="23" s="1"/>
  <c r="H14" i="23"/>
  <c r="I14" i="23" s="1"/>
  <c r="J14" i="23"/>
  <c r="K14" i="23" s="1"/>
  <c r="B15" i="23"/>
  <c r="C15" i="23" s="1"/>
  <c r="D15" i="23"/>
  <c r="E15" i="23" s="1"/>
  <c r="F15" i="23"/>
  <c r="G15" i="23" s="1"/>
  <c r="H15" i="23"/>
  <c r="I15" i="23" s="1"/>
  <c r="J15" i="23"/>
  <c r="K15" i="23" s="1"/>
  <c r="B16" i="23"/>
  <c r="C16" i="23" s="1"/>
  <c r="D16" i="23"/>
  <c r="E16" i="23" s="1"/>
  <c r="F16" i="23"/>
  <c r="G16" i="23" s="1"/>
  <c r="H16" i="23"/>
  <c r="I16" i="23" s="1"/>
  <c r="J16" i="23"/>
  <c r="K16" i="23" s="1"/>
  <c r="B17" i="23"/>
  <c r="C17" i="23" s="1"/>
  <c r="D17" i="23"/>
  <c r="E17" i="23" s="1"/>
  <c r="F17" i="23"/>
  <c r="G17" i="23" s="1"/>
  <c r="H17" i="23"/>
  <c r="I17" i="23" s="1"/>
  <c r="J17" i="23"/>
  <c r="K17" i="23" s="1"/>
  <c r="B18" i="23"/>
  <c r="C18" i="23" s="1"/>
  <c r="D18" i="23"/>
  <c r="E18" i="23" s="1"/>
  <c r="F18" i="23"/>
  <c r="G18" i="23" s="1"/>
  <c r="H18" i="23"/>
  <c r="I18" i="23" s="1"/>
  <c r="J18" i="23"/>
  <c r="K18" i="23" s="1"/>
  <c r="B19" i="23"/>
  <c r="C19" i="23" s="1"/>
  <c r="D19" i="23"/>
  <c r="E19" i="23" s="1"/>
  <c r="F19" i="23"/>
  <c r="G19" i="23" s="1"/>
  <c r="H19" i="23"/>
  <c r="I19" i="23" s="1"/>
  <c r="J19" i="23"/>
  <c r="K19" i="23" s="1"/>
  <c r="B20" i="23"/>
  <c r="C20" i="23" s="1"/>
  <c r="D20" i="23"/>
  <c r="E20" i="23" s="1"/>
  <c r="F20" i="23"/>
  <c r="G20" i="23" s="1"/>
  <c r="H20" i="23"/>
  <c r="I20" i="23" s="1"/>
  <c r="J20" i="23"/>
  <c r="K20" i="23" s="1"/>
  <c r="B21" i="23"/>
  <c r="C21" i="23" s="1"/>
  <c r="D21" i="23"/>
  <c r="E21" i="23" s="1"/>
  <c r="F21" i="23"/>
  <c r="G21" i="23" s="1"/>
  <c r="H21" i="23"/>
  <c r="I21" i="23" s="1"/>
  <c r="J21" i="23"/>
  <c r="K21" i="23" s="1"/>
  <c r="B22" i="23"/>
  <c r="C22" i="23" s="1"/>
  <c r="D22" i="23"/>
  <c r="E22" i="23" s="1"/>
  <c r="F22" i="23"/>
  <c r="G22" i="23" s="1"/>
  <c r="H22" i="23"/>
  <c r="I22" i="23" s="1"/>
  <c r="J22" i="23"/>
  <c r="K22" i="23" s="1"/>
  <c r="B23" i="23"/>
  <c r="C23" i="23" s="1"/>
  <c r="D23" i="23"/>
  <c r="E23" i="23" s="1"/>
  <c r="F23" i="23"/>
  <c r="G23" i="23" s="1"/>
  <c r="H23" i="23"/>
  <c r="I23" i="23" s="1"/>
  <c r="J23" i="23"/>
  <c r="K23" i="23" s="1"/>
  <c r="B24" i="23"/>
  <c r="C24" i="23" s="1"/>
  <c r="D24" i="23"/>
  <c r="E24" i="23" s="1"/>
  <c r="F24" i="23"/>
  <c r="G24" i="23" s="1"/>
  <c r="H24" i="23"/>
  <c r="I24" i="23" s="1"/>
  <c r="J24" i="23"/>
  <c r="K24" i="23" s="1"/>
  <c r="B25" i="23"/>
  <c r="C25" i="23" s="1"/>
  <c r="D25" i="23"/>
  <c r="E25" i="23" s="1"/>
  <c r="F25" i="23"/>
  <c r="G25" i="23" s="1"/>
  <c r="H25" i="23"/>
  <c r="I25" i="23" s="1"/>
  <c r="J25" i="23"/>
  <c r="K25" i="23" s="1"/>
  <c r="B26" i="23"/>
  <c r="C26" i="23" s="1"/>
  <c r="D26" i="23"/>
  <c r="E26" i="23" s="1"/>
  <c r="F26" i="23"/>
  <c r="G26" i="23" s="1"/>
  <c r="H26" i="23"/>
  <c r="I26" i="23" s="1"/>
  <c r="J26" i="23"/>
  <c r="K26" i="23" s="1"/>
  <c r="B27" i="23"/>
  <c r="C27" i="23" s="1"/>
  <c r="D27" i="23"/>
  <c r="E27" i="23" s="1"/>
  <c r="F27" i="23"/>
  <c r="G27" i="23" s="1"/>
  <c r="H27" i="23"/>
  <c r="I27" i="23" s="1"/>
  <c r="J27" i="23"/>
  <c r="K27" i="23" s="1"/>
  <c r="B28" i="23"/>
  <c r="C28" i="23" s="1"/>
  <c r="D28" i="23"/>
  <c r="E28" i="23" s="1"/>
  <c r="F28" i="23"/>
  <c r="G28" i="23" s="1"/>
  <c r="H28" i="23"/>
  <c r="I28" i="23" s="1"/>
  <c r="J28" i="23"/>
  <c r="K28" i="23" s="1"/>
  <c r="B29" i="23"/>
  <c r="C29" i="23" s="1"/>
  <c r="D29" i="23"/>
  <c r="E29" i="23" s="1"/>
  <c r="F29" i="23"/>
  <c r="G29" i="23" s="1"/>
  <c r="H29" i="23"/>
  <c r="I29" i="23" s="1"/>
  <c r="J29" i="23"/>
  <c r="K29" i="23" s="1"/>
  <c r="B30" i="23"/>
  <c r="C30" i="23" s="1"/>
  <c r="D30" i="23"/>
  <c r="E30" i="23" s="1"/>
  <c r="F30" i="23"/>
  <c r="G30" i="23" s="1"/>
  <c r="H30" i="23"/>
  <c r="I30" i="23" s="1"/>
  <c r="J30" i="23"/>
  <c r="K30" i="23" s="1"/>
  <c r="B31" i="23"/>
  <c r="C31" i="23" s="1"/>
  <c r="D31" i="23"/>
  <c r="E31" i="23" s="1"/>
  <c r="F31" i="23"/>
  <c r="G31" i="23" s="1"/>
  <c r="H31" i="23"/>
  <c r="I31" i="23" s="1"/>
  <c r="J31" i="23"/>
  <c r="K31" i="23" s="1"/>
  <c r="B32" i="23"/>
  <c r="C32" i="23" s="1"/>
  <c r="D32" i="23"/>
  <c r="E32" i="23" s="1"/>
  <c r="F32" i="23"/>
  <c r="G32" i="23" s="1"/>
  <c r="H32" i="23"/>
  <c r="I32" i="23" s="1"/>
  <c r="J32" i="23"/>
  <c r="K32" i="23" s="1"/>
  <c r="B33" i="23"/>
  <c r="C33" i="23" s="1"/>
  <c r="D33" i="23"/>
  <c r="E33" i="23" s="1"/>
  <c r="F33" i="23"/>
  <c r="G33" i="23" s="1"/>
  <c r="H33" i="23"/>
  <c r="I33" i="23" s="1"/>
  <c r="J33" i="23"/>
  <c r="K33" i="23" s="1"/>
  <c r="B34" i="23"/>
  <c r="C34" i="23" s="1"/>
  <c r="D34" i="23"/>
  <c r="E34" i="23" s="1"/>
  <c r="F34" i="23"/>
  <c r="G34" i="23" s="1"/>
  <c r="H34" i="23"/>
  <c r="I34" i="23" s="1"/>
  <c r="J34" i="23"/>
  <c r="K34" i="23" s="1"/>
  <c r="B35" i="23"/>
  <c r="C35" i="23" s="1"/>
  <c r="D35" i="23"/>
  <c r="E35" i="23" s="1"/>
  <c r="F35" i="23"/>
  <c r="G35" i="23" s="1"/>
  <c r="H35" i="23"/>
  <c r="I35" i="23" s="1"/>
  <c r="J35" i="23"/>
  <c r="K35" i="23" s="1"/>
  <c r="B36" i="23"/>
  <c r="C36" i="23" s="1"/>
  <c r="D36" i="23"/>
  <c r="E36" i="23" s="1"/>
  <c r="F36" i="23"/>
  <c r="G36" i="23" s="1"/>
  <c r="H36" i="23"/>
  <c r="I36" i="23" s="1"/>
  <c r="J36" i="23"/>
  <c r="K36" i="23" s="1"/>
  <c r="B37" i="23"/>
  <c r="C37" i="23" s="1"/>
  <c r="D37" i="23"/>
  <c r="E37" i="23" s="1"/>
  <c r="F37" i="23"/>
  <c r="G37" i="23" s="1"/>
  <c r="H37" i="23"/>
  <c r="I37" i="23" s="1"/>
  <c r="J37" i="23"/>
  <c r="K37" i="23" s="1"/>
  <c r="B38" i="23"/>
  <c r="C38" i="23" s="1"/>
  <c r="D38" i="23"/>
  <c r="E38" i="23" s="1"/>
  <c r="F38" i="23"/>
  <c r="G38" i="23" s="1"/>
  <c r="H38" i="23"/>
  <c r="I38" i="23" s="1"/>
  <c r="J38" i="23"/>
  <c r="K38" i="23" s="1"/>
  <c r="B39" i="23"/>
  <c r="C39" i="23" s="1"/>
  <c r="D39" i="23"/>
  <c r="E39" i="23" s="1"/>
  <c r="F39" i="23"/>
  <c r="G39" i="23" s="1"/>
  <c r="H39" i="23"/>
  <c r="I39" i="23" s="1"/>
  <c r="J39" i="23"/>
  <c r="K39" i="23" s="1"/>
  <c r="B40" i="23"/>
  <c r="C40" i="23" s="1"/>
  <c r="D40" i="23"/>
  <c r="E40" i="23" s="1"/>
  <c r="F40" i="23"/>
  <c r="G40" i="23" s="1"/>
  <c r="H40" i="23"/>
  <c r="I40" i="23" s="1"/>
  <c r="J40" i="23"/>
  <c r="K40" i="23" s="1"/>
  <c r="B41" i="23"/>
  <c r="C41" i="23" s="1"/>
  <c r="D41" i="23"/>
  <c r="E41" i="23" s="1"/>
  <c r="F41" i="23"/>
  <c r="G41" i="23" s="1"/>
  <c r="H41" i="23"/>
  <c r="I41" i="23" s="1"/>
  <c r="J41" i="23"/>
  <c r="K41" i="23" s="1"/>
  <c r="B42" i="23"/>
  <c r="C42" i="23" s="1"/>
  <c r="D42" i="23"/>
  <c r="E42" i="23" s="1"/>
  <c r="F42" i="23"/>
  <c r="G42" i="23" s="1"/>
  <c r="H42" i="23"/>
  <c r="I42" i="23" s="1"/>
  <c r="J42" i="23"/>
  <c r="K42" i="23" s="1"/>
  <c r="B43" i="23"/>
  <c r="C43" i="23" s="1"/>
  <c r="D43" i="23"/>
  <c r="E43" i="23" s="1"/>
  <c r="F43" i="23"/>
  <c r="G43" i="23" s="1"/>
  <c r="H43" i="23"/>
  <c r="I43" i="23" s="1"/>
  <c r="J43" i="23"/>
  <c r="K43" i="23" s="1"/>
  <c r="B44" i="23"/>
  <c r="C44" i="23" s="1"/>
  <c r="D44" i="23"/>
  <c r="E44" i="23" s="1"/>
  <c r="F44" i="23"/>
  <c r="G44" i="23" s="1"/>
  <c r="H44" i="23"/>
  <c r="I44" i="23" s="1"/>
  <c r="J44" i="23"/>
  <c r="K44" i="23" s="1"/>
  <c r="B45" i="23"/>
  <c r="C45" i="23" s="1"/>
  <c r="D45" i="23"/>
  <c r="E45" i="23" s="1"/>
  <c r="F45" i="23"/>
  <c r="G45" i="23" s="1"/>
  <c r="H45" i="23"/>
  <c r="I45" i="23" s="1"/>
  <c r="J45" i="23"/>
  <c r="K45" i="23" s="1"/>
  <c r="B46" i="23"/>
  <c r="C46" i="23" s="1"/>
  <c r="D46" i="23"/>
  <c r="E46" i="23" s="1"/>
  <c r="F46" i="23"/>
  <c r="G46" i="23" s="1"/>
  <c r="H46" i="23"/>
  <c r="I46" i="23" s="1"/>
  <c r="J46" i="23"/>
  <c r="K46" i="23" s="1"/>
  <c r="B47" i="23"/>
  <c r="C47" i="23" s="1"/>
  <c r="D47" i="23"/>
  <c r="E47" i="23" s="1"/>
  <c r="F47" i="23"/>
  <c r="G47" i="23" s="1"/>
  <c r="H47" i="23"/>
  <c r="I47" i="23" s="1"/>
  <c r="J47" i="23"/>
  <c r="K47" i="23" s="1"/>
  <c r="B48" i="23"/>
  <c r="C48" i="23" s="1"/>
  <c r="D48" i="23"/>
  <c r="E48" i="23" s="1"/>
  <c r="F48" i="23"/>
  <c r="G48" i="23" s="1"/>
  <c r="H48" i="23"/>
  <c r="I48" i="23" s="1"/>
  <c r="J48" i="23"/>
  <c r="K48" i="23" s="1"/>
  <c r="B49" i="23"/>
  <c r="C49" i="23" s="1"/>
  <c r="D49" i="23"/>
  <c r="E49" i="23" s="1"/>
  <c r="F49" i="23"/>
  <c r="G49" i="23" s="1"/>
  <c r="H49" i="23"/>
  <c r="I49" i="23" s="1"/>
  <c r="J49" i="23"/>
  <c r="K49" i="23" s="1"/>
  <c r="B50" i="23"/>
  <c r="C50" i="23" s="1"/>
  <c r="D50" i="23"/>
  <c r="E50" i="23" s="1"/>
  <c r="F50" i="23"/>
  <c r="G50" i="23" s="1"/>
  <c r="H50" i="23"/>
  <c r="I50" i="23" s="1"/>
  <c r="J50" i="23"/>
  <c r="K50" i="23" s="1"/>
  <c r="B51" i="23"/>
  <c r="C51" i="23" s="1"/>
  <c r="D51" i="23"/>
  <c r="E51" i="23" s="1"/>
  <c r="F51" i="23"/>
  <c r="G51" i="23" s="1"/>
  <c r="H51" i="23"/>
  <c r="I51" i="23" s="1"/>
  <c r="J51" i="23"/>
  <c r="K51" i="23" s="1"/>
  <c r="B52" i="23"/>
  <c r="C52" i="23" s="1"/>
  <c r="D52" i="23"/>
  <c r="E52" i="23" s="1"/>
  <c r="F52" i="23"/>
  <c r="G52" i="23" s="1"/>
  <c r="H52" i="23"/>
  <c r="I52" i="23" s="1"/>
  <c r="J52" i="23"/>
  <c r="K52" i="23" s="1"/>
  <c r="B53" i="23"/>
  <c r="C53" i="23" s="1"/>
  <c r="D53" i="23"/>
  <c r="E53" i="23" s="1"/>
  <c r="F53" i="23"/>
  <c r="G53" i="23" s="1"/>
  <c r="H53" i="23"/>
  <c r="I53" i="23" s="1"/>
  <c r="J53" i="23"/>
  <c r="K53" i="23" s="1"/>
  <c r="B54" i="23"/>
  <c r="C54" i="23" s="1"/>
  <c r="D54" i="23"/>
  <c r="E54" i="23" s="1"/>
  <c r="F54" i="23"/>
  <c r="G54" i="23" s="1"/>
  <c r="H54" i="23"/>
  <c r="I54" i="23" s="1"/>
  <c r="J54" i="23"/>
  <c r="K54" i="23" s="1"/>
  <c r="B55" i="23"/>
  <c r="C55" i="23" s="1"/>
  <c r="D55" i="23"/>
  <c r="E55" i="23" s="1"/>
  <c r="F55" i="23"/>
  <c r="G55" i="23" s="1"/>
  <c r="H55" i="23"/>
  <c r="I55" i="23" s="1"/>
  <c r="J55" i="23"/>
  <c r="K55" i="23" s="1"/>
  <c r="B56" i="23"/>
  <c r="C56" i="23" s="1"/>
  <c r="D56" i="23"/>
  <c r="E56" i="23" s="1"/>
  <c r="F56" i="23"/>
  <c r="G56" i="23" s="1"/>
  <c r="H56" i="23"/>
  <c r="I56" i="23" s="1"/>
  <c r="J56" i="23"/>
  <c r="K56" i="23" s="1"/>
  <c r="B57" i="23"/>
  <c r="C57" i="23" s="1"/>
  <c r="D57" i="23"/>
  <c r="E57" i="23" s="1"/>
  <c r="F57" i="23"/>
  <c r="G57" i="23" s="1"/>
  <c r="H57" i="23"/>
  <c r="I57" i="23" s="1"/>
  <c r="J57" i="23"/>
  <c r="K57" i="23" s="1"/>
  <c r="B58" i="23"/>
  <c r="C58" i="23" s="1"/>
  <c r="D58" i="23"/>
  <c r="E58" i="23" s="1"/>
  <c r="F58" i="23"/>
  <c r="G58" i="23" s="1"/>
  <c r="H58" i="23"/>
  <c r="I58" i="23" s="1"/>
  <c r="J58" i="23"/>
  <c r="K58" i="23" s="1"/>
  <c r="B59" i="23"/>
  <c r="C59" i="23" s="1"/>
  <c r="D59" i="23"/>
  <c r="E59" i="23" s="1"/>
  <c r="F59" i="23"/>
  <c r="G59" i="23" s="1"/>
  <c r="H59" i="23"/>
  <c r="I59" i="23" s="1"/>
  <c r="J59" i="23"/>
  <c r="K59" i="23" s="1"/>
  <c r="B60" i="23"/>
  <c r="C60" i="23" s="1"/>
  <c r="D60" i="23"/>
  <c r="E60" i="23" s="1"/>
  <c r="F60" i="23"/>
  <c r="G60" i="23" s="1"/>
  <c r="H60" i="23"/>
  <c r="I60" i="23" s="1"/>
  <c r="J60" i="23"/>
  <c r="K60" i="23" s="1"/>
  <c r="B61" i="23"/>
  <c r="C61" i="23" s="1"/>
  <c r="D61" i="23"/>
  <c r="E61" i="23" s="1"/>
  <c r="F61" i="23"/>
  <c r="G61" i="23" s="1"/>
  <c r="H61" i="23"/>
  <c r="I61" i="23" s="1"/>
  <c r="J61" i="23"/>
  <c r="K61" i="23" s="1"/>
  <c r="B62" i="23"/>
  <c r="C62" i="23" s="1"/>
  <c r="D62" i="23"/>
  <c r="E62" i="23" s="1"/>
  <c r="F62" i="23"/>
  <c r="G62" i="23" s="1"/>
  <c r="H62" i="23"/>
  <c r="I62" i="23" s="1"/>
  <c r="J62" i="23"/>
  <c r="K62" i="23" s="1"/>
  <c r="B63" i="23"/>
  <c r="C63" i="23" s="1"/>
  <c r="D63" i="23"/>
  <c r="E63" i="23" s="1"/>
  <c r="F63" i="23"/>
  <c r="G63" i="23" s="1"/>
  <c r="H63" i="23"/>
  <c r="I63" i="23" s="1"/>
  <c r="J63" i="23"/>
  <c r="K63" i="23" s="1"/>
  <c r="B64" i="23"/>
  <c r="C64" i="23" s="1"/>
  <c r="D64" i="23"/>
  <c r="E64" i="23" s="1"/>
  <c r="F64" i="23"/>
  <c r="G64" i="23" s="1"/>
  <c r="H64" i="23"/>
  <c r="I64" i="23" s="1"/>
  <c r="J64" i="23"/>
  <c r="K64" i="23" s="1"/>
  <c r="B65" i="23"/>
  <c r="C65" i="23" s="1"/>
  <c r="D65" i="23"/>
  <c r="E65" i="23" s="1"/>
  <c r="F65" i="23"/>
  <c r="G65" i="23" s="1"/>
  <c r="H65" i="23"/>
  <c r="I65" i="23" s="1"/>
  <c r="J65" i="23"/>
  <c r="K65" i="23" s="1"/>
  <c r="B66" i="23"/>
  <c r="C66" i="23" s="1"/>
  <c r="D66" i="23"/>
  <c r="E66" i="23" s="1"/>
  <c r="F66" i="23"/>
  <c r="G66" i="23" s="1"/>
  <c r="H66" i="23"/>
  <c r="I66" i="23" s="1"/>
  <c r="J66" i="23"/>
  <c r="K66" i="23" s="1"/>
  <c r="B67" i="23"/>
  <c r="C67" i="23" s="1"/>
  <c r="D67" i="23"/>
  <c r="E67" i="23" s="1"/>
  <c r="F67" i="23"/>
  <c r="G67" i="23" s="1"/>
  <c r="H67" i="23"/>
  <c r="I67" i="23" s="1"/>
  <c r="J67" i="23"/>
  <c r="K67" i="23" s="1"/>
  <c r="B68" i="23"/>
  <c r="C68" i="23" s="1"/>
  <c r="D68" i="23"/>
  <c r="E68" i="23" s="1"/>
  <c r="F68" i="23"/>
  <c r="G68" i="23" s="1"/>
  <c r="H68" i="23"/>
  <c r="I68" i="23" s="1"/>
  <c r="J68" i="23"/>
  <c r="K68" i="23" s="1"/>
  <c r="B69" i="23"/>
  <c r="C69" i="23" s="1"/>
  <c r="D69" i="23"/>
  <c r="E69" i="23" s="1"/>
  <c r="F69" i="23"/>
  <c r="G69" i="23" s="1"/>
  <c r="H69" i="23"/>
  <c r="I69" i="23" s="1"/>
  <c r="J69" i="23"/>
  <c r="K69" i="23" s="1"/>
  <c r="B70" i="23"/>
  <c r="C70" i="23" s="1"/>
  <c r="D70" i="23"/>
  <c r="E70" i="23" s="1"/>
  <c r="F70" i="23"/>
  <c r="G70" i="23" s="1"/>
  <c r="H70" i="23"/>
  <c r="I70" i="23" s="1"/>
  <c r="J70" i="23"/>
  <c r="K70" i="23" s="1"/>
  <c r="B71" i="23"/>
  <c r="C71" i="23" s="1"/>
  <c r="D71" i="23"/>
  <c r="E71" i="23" s="1"/>
  <c r="F71" i="23"/>
  <c r="G71" i="23" s="1"/>
  <c r="H71" i="23"/>
  <c r="I71" i="23" s="1"/>
  <c r="J71" i="23"/>
  <c r="K71" i="23" s="1"/>
  <c r="B72" i="23"/>
  <c r="C72" i="23" s="1"/>
  <c r="D72" i="23"/>
  <c r="E72" i="23" s="1"/>
  <c r="F72" i="23"/>
  <c r="G72" i="23" s="1"/>
  <c r="H72" i="23"/>
  <c r="I72" i="23" s="1"/>
  <c r="J72" i="23"/>
  <c r="K72" i="23" s="1"/>
  <c r="B73" i="23"/>
  <c r="C73" i="23" s="1"/>
  <c r="D73" i="23"/>
  <c r="E73" i="23" s="1"/>
  <c r="F73" i="23"/>
  <c r="G73" i="23" s="1"/>
  <c r="H73" i="23"/>
  <c r="I73" i="23" s="1"/>
  <c r="J73" i="23"/>
  <c r="K73" i="23" s="1"/>
  <c r="B74" i="23"/>
  <c r="C74" i="23" s="1"/>
  <c r="D74" i="23"/>
  <c r="E74" i="23" s="1"/>
  <c r="F74" i="23"/>
  <c r="G74" i="23" s="1"/>
  <c r="H74" i="23"/>
  <c r="I74" i="23" s="1"/>
  <c r="J74" i="23"/>
  <c r="K74" i="23" s="1"/>
  <c r="B75" i="23"/>
  <c r="C75" i="23" s="1"/>
  <c r="D75" i="23"/>
  <c r="E75" i="23" s="1"/>
  <c r="F75" i="23"/>
  <c r="G75" i="23" s="1"/>
  <c r="H75" i="23"/>
  <c r="I75" i="23" s="1"/>
  <c r="J75" i="23"/>
  <c r="K75" i="23" s="1"/>
  <c r="B76" i="23"/>
  <c r="C76" i="23" s="1"/>
  <c r="D76" i="23"/>
  <c r="E76" i="23" s="1"/>
  <c r="F76" i="23"/>
  <c r="G76" i="23" s="1"/>
  <c r="H76" i="23"/>
  <c r="I76" i="23" s="1"/>
  <c r="J76" i="23"/>
  <c r="K76" i="23" s="1"/>
  <c r="B77" i="23"/>
  <c r="C77" i="23" s="1"/>
  <c r="D77" i="23"/>
  <c r="E77" i="23" s="1"/>
  <c r="F77" i="23"/>
  <c r="G77" i="23" s="1"/>
  <c r="H77" i="23"/>
  <c r="I77" i="23" s="1"/>
  <c r="J77" i="23"/>
  <c r="K77" i="23" s="1"/>
  <c r="B78" i="23"/>
  <c r="C78" i="23" s="1"/>
  <c r="D78" i="23"/>
  <c r="E78" i="23"/>
  <c r="F78" i="23"/>
  <c r="G78" i="23" s="1"/>
  <c r="H78" i="23"/>
  <c r="I78" i="23" s="1"/>
  <c r="J78" i="23"/>
  <c r="K78" i="23" s="1"/>
  <c r="B79" i="23"/>
  <c r="C79" i="23"/>
  <c r="D79" i="23"/>
  <c r="E79" i="23" s="1"/>
  <c r="F79" i="23"/>
  <c r="G79" i="23" s="1"/>
  <c r="H79" i="23"/>
  <c r="I79" i="23" s="1"/>
  <c r="J79" i="23"/>
  <c r="K79" i="23"/>
  <c r="B80" i="23"/>
  <c r="C80" i="23" s="1"/>
  <c r="D80" i="23"/>
  <c r="E80" i="23" s="1"/>
  <c r="F80" i="23"/>
  <c r="G80" i="23" s="1"/>
  <c r="H80" i="23"/>
  <c r="I80" i="23" s="1"/>
  <c r="J80" i="23"/>
  <c r="K80" i="23" s="1"/>
  <c r="B81" i="23"/>
  <c r="C81" i="23" s="1"/>
  <c r="D81" i="23"/>
  <c r="E81" i="23" s="1"/>
  <c r="F81" i="23"/>
  <c r="G81" i="23"/>
  <c r="H81" i="23"/>
  <c r="I81" i="23" s="1"/>
  <c r="J81" i="23"/>
  <c r="K81" i="23" s="1"/>
  <c r="B82" i="23"/>
  <c r="C82" i="23" s="1"/>
  <c r="D82" i="23"/>
  <c r="E82" i="23"/>
  <c r="F82" i="23"/>
  <c r="G82" i="23" s="1"/>
  <c r="H82" i="23"/>
  <c r="I82" i="23" s="1"/>
  <c r="J82" i="23"/>
  <c r="K82" i="23" s="1"/>
  <c r="B83" i="23"/>
  <c r="C83" i="23"/>
  <c r="D83" i="23"/>
  <c r="E83" i="23" s="1"/>
  <c r="F83" i="23"/>
  <c r="G83" i="23" s="1"/>
  <c r="H83" i="23"/>
  <c r="I83" i="23" s="1"/>
  <c r="J83" i="23"/>
  <c r="K83" i="23" s="1"/>
  <c r="B84" i="23"/>
  <c r="C84" i="23" s="1"/>
  <c r="D84" i="23"/>
  <c r="E84" i="23" s="1"/>
  <c r="F84" i="23"/>
  <c r="G84" i="23" s="1"/>
  <c r="H84" i="23"/>
  <c r="I84" i="23"/>
  <c r="J84" i="23"/>
  <c r="K84" i="23" s="1"/>
  <c r="B85" i="23"/>
  <c r="C85" i="23" s="1"/>
  <c r="D85" i="23"/>
  <c r="E85" i="23" s="1"/>
  <c r="F85" i="23"/>
  <c r="G85" i="23"/>
  <c r="H85" i="23"/>
  <c r="I85" i="23" s="1"/>
  <c r="J85" i="23"/>
  <c r="K85" i="23" s="1"/>
  <c r="B86" i="23"/>
  <c r="C86" i="23" s="1"/>
  <c r="D86" i="23"/>
  <c r="E86" i="23"/>
  <c r="F86" i="23"/>
  <c r="G86" i="23" s="1"/>
  <c r="H86" i="23"/>
  <c r="I86" i="23" s="1"/>
  <c r="J86" i="23"/>
  <c r="K86" i="23" s="1"/>
  <c r="B87" i="23"/>
  <c r="C87" i="23" s="1"/>
  <c r="D87" i="23"/>
  <c r="E87" i="23" s="1"/>
  <c r="F87" i="23"/>
  <c r="G87" i="23" s="1"/>
  <c r="H87" i="23"/>
  <c r="I87" i="23" s="1"/>
  <c r="J87" i="23"/>
  <c r="K87" i="23"/>
  <c r="B88" i="23"/>
  <c r="C88" i="23" s="1"/>
  <c r="D88" i="23"/>
  <c r="E88" i="23" s="1"/>
  <c r="F88" i="23"/>
  <c r="G88" i="23" s="1"/>
  <c r="H88" i="23"/>
  <c r="I88" i="23"/>
  <c r="J88" i="23"/>
  <c r="K88" i="23" s="1"/>
  <c r="B89" i="23"/>
  <c r="C89" i="23" s="1"/>
  <c r="D89" i="23"/>
  <c r="E89" i="23" s="1"/>
  <c r="F89" i="23"/>
  <c r="G89" i="23"/>
  <c r="H89" i="23"/>
  <c r="I89" i="23" s="1"/>
  <c r="J89" i="23"/>
  <c r="K89" i="23" s="1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1" i="23"/>
  <c r="C3" i="22" l="1"/>
  <c r="BI24" i="3"/>
  <c r="BH24" i="3"/>
  <c r="BG24" i="3"/>
  <c r="BF24" i="3"/>
  <c r="BE24" i="3"/>
  <c r="BD24" i="3"/>
  <c r="BC24" i="3"/>
  <c r="C8" i="3"/>
  <c r="C25" i="3" l="1"/>
  <c r="C26" i="3"/>
  <c r="E31" i="1" l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AZ6" i="3" l="1"/>
  <c r="B1" i="19"/>
  <c r="A23" i="1" l="1"/>
  <c r="R1" i="1" s="1"/>
  <c r="E44" i="1"/>
  <c r="A24" i="1" l="1"/>
  <c r="A22" i="1" s="1"/>
  <c r="D5" i="1" l="1"/>
  <c r="AV3" i="3" s="1"/>
  <c r="D4" i="1"/>
  <c r="F4" i="1" s="1"/>
  <c r="G2" i="1"/>
  <c r="G4" i="18"/>
  <c r="B7" i="14" l="1"/>
  <c r="C26" i="18" l="1"/>
  <c r="E26" i="18" s="1"/>
  <c r="C27" i="18"/>
  <c r="E27" i="18" s="1"/>
  <c r="C28" i="18"/>
  <c r="E28" i="18" s="1"/>
  <c r="C29" i="18"/>
  <c r="E29" i="18" s="1"/>
  <c r="C30" i="18"/>
  <c r="E30" i="18" s="1"/>
  <c r="C31" i="18"/>
  <c r="E31" i="18" s="1"/>
  <c r="C32" i="18"/>
  <c r="E32" i="18" s="1"/>
  <c r="C33" i="18"/>
  <c r="E33" i="18" s="1"/>
  <c r="C34" i="18"/>
  <c r="E34" i="18" s="1"/>
  <c r="C35" i="18"/>
  <c r="E35" i="18" s="1"/>
  <c r="C36" i="18"/>
  <c r="E36" i="18" s="1"/>
  <c r="C37" i="18"/>
  <c r="E37" i="18" s="1"/>
  <c r="C38" i="18"/>
  <c r="E38" i="18" s="1"/>
  <c r="C39" i="18"/>
  <c r="E39" i="18" s="1"/>
  <c r="C40" i="18"/>
  <c r="E40" i="18" s="1"/>
  <c r="C41" i="18"/>
  <c r="E41" i="18" s="1"/>
  <c r="C42" i="18"/>
  <c r="E42" i="18" s="1"/>
  <c r="C43" i="18"/>
  <c r="E43" i="18" s="1"/>
  <c r="C44" i="18"/>
  <c r="E44" i="18" s="1"/>
  <c r="C45" i="18"/>
  <c r="E45" i="18" s="1"/>
  <c r="C46" i="18"/>
  <c r="E46" i="18" s="1"/>
  <c r="C47" i="18"/>
  <c r="E47" i="18" s="1"/>
  <c r="C48" i="18"/>
  <c r="E48" i="18" s="1"/>
  <c r="C49" i="18"/>
  <c r="E49" i="18" s="1"/>
  <c r="C50" i="18"/>
  <c r="E50" i="18" s="1"/>
  <c r="C51" i="18"/>
  <c r="E51" i="18" s="1"/>
  <c r="C52" i="18"/>
  <c r="E52" i="18" s="1"/>
  <c r="C53" i="18"/>
  <c r="E53" i="18" s="1"/>
  <c r="C54" i="18"/>
  <c r="E54" i="18" s="1"/>
  <c r="C55" i="18"/>
  <c r="E55" i="18" s="1"/>
  <c r="C56" i="18"/>
  <c r="E56" i="18" s="1"/>
  <c r="C57" i="18"/>
  <c r="E57" i="18" s="1"/>
  <c r="C58" i="18"/>
  <c r="E58" i="18" s="1"/>
  <c r="C59" i="18"/>
  <c r="E59" i="18" s="1"/>
  <c r="C60" i="18"/>
  <c r="E60" i="18" s="1"/>
  <c r="C61" i="18"/>
  <c r="E61" i="18" s="1"/>
  <c r="C62" i="18"/>
  <c r="E62" i="18" s="1"/>
  <c r="C63" i="18"/>
  <c r="E63" i="18" s="1"/>
  <c r="D63" i="18"/>
  <c r="C64" i="18"/>
  <c r="E64" i="18" s="1"/>
  <c r="D64" i="18"/>
  <c r="C25" i="18"/>
  <c r="A26" i="18"/>
  <c r="D26" i="18" s="1"/>
  <c r="A27" i="18"/>
  <c r="D27" i="18" s="1"/>
  <c r="A28" i="18"/>
  <c r="D28" i="18" s="1"/>
  <c r="A29" i="18"/>
  <c r="D29" i="18" s="1"/>
  <c r="A30" i="18"/>
  <c r="D30" i="18" s="1"/>
  <c r="A31" i="18"/>
  <c r="D31" i="18" s="1"/>
  <c r="A32" i="18"/>
  <c r="D32" i="18" s="1"/>
  <c r="A33" i="18"/>
  <c r="A34" i="18"/>
  <c r="D34" i="18" s="1"/>
  <c r="A35" i="18"/>
  <c r="D35" i="18" s="1"/>
  <c r="A36" i="18"/>
  <c r="D36" i="18" s="1"/>
  <c r="A37" i="18"/>
  <c r="D37" i="18" s="1"/>
  <c r="A38" i="18"/>
  <c r="D38" i="18" s="1"/>
  <c r="A39" i="18"/>
  <c r="D39" i="18" s="1"/>
  <c r="A40" i="18"/>
  <c r="D40" i="18" s="1"/>
  <c r="A41" i="18"/>
  <c r="D41" i="18" s="1"/>
  <c r="A42" i="18"/>
  <c r="D42" i="18" s="1"/>
  <c r="A43" i="18"/>
  <c r="D43" i="18" s="1"/>
  <c r="A44" i="18"/>
  <c r="D44" i="18" s="1"/>
  <c r="A45" i="18"/>
  <c r="D45" i="18" s="1"/>
  <c r="A46" i="18"/>
  <c r="D46" i="18" s="1"/>
  <c r="A47" i="18"/>
  <c r="D47" i="18" s="1"/>
  <c r="A48" i="18"/>
  <c r="D48" i="18" s="1"/>
  <c r="A49" i="18"/>
  <c r="D49" i="18" s="1"/>
  <c r="A50" i="18"/>
  <c r="D50" i="18" s="1"/>
  <c r="A51" i="18"/>
  <c r="D51" i="18" s="1"/>
  <c r="A52" i="18"/>
  <c r="D52" i="18" s="1"/>
  <c r="A53" i="18"/>
  <c r="D53" i="18" s="1"/>
  <c r="A54" i="18"/>
  <c r="D54" i="18" s="1"/>
  <c r="A55" i="18"/>
  <c r="D55" i="18" s="1"/>
  <c r="A56" i="18"/>
  <c r="D56" i="18" s="1"/>
  <c r="A57" i="18"/>
  <c r="D57" i="18" s="1"/>
  <c r="A58" i="18"/>
  <c r="D58" i="18" s="1"/>
  <c r="A59" i="18"/>
  <c r="D59" i="18" s="1"/>
  <c r="A60" i="18"/>
  <c r="D60" i="18" s="1"/>
  <c r="A61" i="18"/>
  <c r="D61" i="18" s="1"/>
  <c r="A62" i="18"/>
  <c r="D62" i="18" s="1"/>
  <c r="A63" i="18"/>
  <c r="A64" i="18"/>
  <c r="A25" i="18"/>
  <c r="K2" i="18"/>
  <c r="D33" i="18" l="1"/>
  <c r="A24" i="18"/>
  <c r="F6" i="18" s="1"/>
  <c r="A23" i="18"/>
  <c r="E25" i="18"/>
  <c r="D25" i="18"/>
  <c r="G24" i="18" l="1"/>
  <c r="K24" i="18"/>
  <c r="O24" i="18"/>
  <c r="S24" i="18"/>
  <c r="H24" i="18"/>
  <c r="L24" i="18"/>
  <c r="P24" i="18"/>
  <c r="T24" i="18"/>
  <c r="J24" i="18"/>
  <c r="N24" i="18"/>
  <c r="R24" i="18"/>
  <c r="F24" i="18"/>
  <c r="I24" i="18"/>
  <c r="M24" i="18"/>
  <c r="Q24" i="18"/>
  <c r="U24" i="18"/>
  <c r="V24" i="18"/>
  <c r="W24" i="18"/>
  <c r="F19" i="18"/>
  <c r="J19" i="18"/>
  <c r="N19" i="18"/>
  <c r="R19" i="18"/>
  <c r="G20" i="18"/>
  <c r="K20" i="18"/>
  <c r="O20" i="18"/>
  <c r="S20" i="18"/>
  <c r="Q19" i="18"/>
  <c r="N20" i="18"/>
  <c r="G19" i="18"/>
  <c r="K19" i="18"/>
  <c r="O19" i="18"/>
  <c r="S19" i="18"/>
  <c r="H20" i="18"/>
  <c r="L20" i="18"/>
  <c r="P20" i="18"/>
  <c r="T20" i="18"/>
  <c r="M19" i="18"/>
  <c r="J20" i="18"/>
  <c r="H19" i="18"/>
  <c r="L19" i="18"/>
  <c r="P19" i="18"/>
  <c r="T19" i="18"/>
  <c r="I20" i="18"/>
  <c r="M20" i="18"/>
  <c r="Q20" i="18"/>
  <c r="I19" i="18"/>
  <c r="F20" i="18"/>
  <c r="R20" i="18"/>
  <c r="G21" i="18"/>
  <c r="K21" i="18"/>
  <c r="O21" i="18"/>
  <c r="S21" i="18"/>
  <c r="H22" i="18"/>
  <c r="L22" i="18"/>
  <c r="P22" i="18"/>
  <c r="T22" i="18"/>
  <c r="I23" i="18"/>
  <c r="M23" i="18"/>
  <c r="Q23" i="18"/>
  <c r="L23" i="18"/>
  <c r="T23" i="18"/>
  <c r="H21" i="18"/>
  <c r="L21" i="18"/>
  <c r="P21" i="18"/>
  <c r="T21" i="18"/>
  <c r="I22" i="18"/>
  <c r="M22" i="18"/>
  <c r="Q22" i="18"/>
  <c r="F23" i="18"/>
  <c r="J23" i="18"/>
  <c r="N23" i="18"/>
  <c r="R23" i="18"/>
  <c r="I21" i="18"/>
  <c r="M21" i="18"/>
  <c r="Q21" i="18"/>
  <c r="F22" i="18"/>
  <c r="J22" i="18"/>
  <c r="N22" i="18"/>
  <c r="R22" i="18"/>
  <c r="G23" i="18"/>
  <c r="K23" i="18"/>
  <c r="O23" i="18"/>
  <c r="S23" i="18"/>
  <c r="F21" i="18"/>
  <c r="J21" i="18"/>
  <c r="N21" i="18"/>
  <c r="R21" i="18"/>
  <c r="G22" i="18"/>
  <c r="K22" i="18"/>
  <c r="O22" i="18"/>
  <c r="S22" i="18"/>
  <c r="H23" i="18"/>
  <c r="P23" i="18"/>
  <c r="D22" i="18"/>
  <c r="D23" i="18"/>
  <c r="S25" i="1"/>
  <c r="B2" i="10" l="1"/>
  <c r="J3" i="12" l="1"/>
  <c r="C3" i="12"/>
  <c r="J3" i="10" l="1"/>
  <c r="C3" i="10"/>
  <c r="J3" i="7" l="1"/>
  <c r="C3" i="7"/>
  <c r="L3" i="5" l="1"/>
  <c r="C3" i="5"/>
  <c r="C27" i="3" l="1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E57" i="3"/>
  <c r="D63" i="3"/>
  <c r="D64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25" i="3"/>
  <c r="G4" i="3"/>
  <c r="I2" i="3"/>
  <c r="BF59" i="3" l="1"/>
  <c r="BC59" i="3"/>
  <c r="BH59" i="3"/>
  <c r="BE59" i="3"/>
  <c r="BI59" i="3"/>
  <c r="BG59" i="3"/>
  <c r="BD59" i="3"/>
  <c r="BF51" i="3"/>
  <c r="BG51" i="3"/>
  <c r="BH51" i="3"/>
  <c r="BE51" i="3"/>
  <c r="BI51" i="3"/>
  <c r="BC51" i="3"/>
  <c r="BD51" i="3"/>
  <c r="BE62" i="3"/>
  <c r="BI62" i="3"/>
  <c r="BF62" i="3"/>
  <c r="BC62" i="3"/>
  <c r="BD62" i="3"/>
  <c r="BH62" i="3"/>
  <c r="BG62" i="3"/>
  <c r="BE54" i="3"/>
  <c r="BI54" i="3"/>
  <c r="BF54" i="3"/>
  <c r="BC54" i="3"/>
  <c r="BD54" i="3"/>
  <c r="BH54" i="3"/>
  <c r="BG54" i="3"/>
  <c r="BC64" i="3"/>
  <c r="BG64" i="3"/>
  <c r="BH64" i="3"/>
  <c r="BE64" i="3"/>
  <c r="BF64" i="3"/>
  <c r="BD64" i="3"/>
  <c r="BI64" i="3"/>
  <c r="BC60" i="3"/>
  <c r="BG60" i="3"/>
  <c r="BD60" i="3"/>
  <c r="BI60" i="3"/>
  <c r="BF60" i="3"/>
  <c r="BH60" i="3"/>
  <c r="BE60" i="3"/>
  <c r="BC56" i="3"/>
  <c r="BG56" i="3"/>
  <c r="BH56" i="3"/>
  <c r="BE56" i="3"/>
  <c r="BF56" i="3"/>
  <c r="BD56" i="3"/>
  <c r="BI56" i="3"/>
  <c r="BC52" i="3"/>
  <c r="BG52" i="3"/>
  <c r="BD52" i="3"/>
  <c r="BI52" i="3"/>
  <c r="BF52" i="3"/>
  <c r="BH52" i="3"/>
  <c r="BE52" i="3"/>
  <c r="BF63" i="3"/>
  <c r="BG63" i="3"/>
  <c r="BD63" i="3"/>
  <c r="BE63" i="3"/>
  <c r="BI63" i="3"/>
  <c r="BC63" i="3"/>
  <c r="BH63" i="3"/>
  <c r="BF55" i="3"/>
  <c r="BG55" i="3"/>
  <c r="BD55" i="3"/>
  <c r="BE55" i="3"/>
  <c r="BI55" i="3"/>
  <c r="BC55" i="3"/>
  <c r="BH55" i="3"/>
  <c r="U57" i="3"/>
  <c r="T57" i="3"/>
  <c r="Q57" i="3"/>
  <c r="R57" i="3"/>
  <c r="S57" i="3"/>
  <c r="G57" i="3"/>
  <c r="K57" i="3"/>
  <c r="O57" i="3"/>
  <c r="H57" i="3"/>
  <c r="L57" i="3"/>
  <c r="P57" i="3"/>
  <c r="M57" i="3"/>
  <c r="N57" i="3"/>
  <c r="J57" i="3"/>
  <c r="F57" i="3"/>
  <c r="I57" i="3"/>
  <c r="BE58" i="3"/>
  <c r="BI58" i="3"/>
  <c r="BG58" i="3"/>
  <c r="BD58" i="3"/>
  <c r="BH58" i="3"/>
  <c r="BF58" i="3"/>
  <c r="BC58" i="3"/>
  <c r="BD61" i="3"/>
  <c r="BH61" i="3"/>
  <c r="BE61" i="3"/>
  <c r="BC61" i="3"/>
  <c r="BG61" i="3"/>
  <c r="BI61" i="3"/>
  <c r="BF61" i="3"/>
  <c r="BD57" i="3"/>
  <c r="BH57" i="3"/>
  <c r="BI57" i="3"/>
  <c r="BF57" i="3"/>
  <c r="BC57" i="3"/>
  <c r="BG57" i="3"/>
  <c r="BE57" i="3"/>
  <c r="BD53" i="3"/>
  <c r="BH53" i="3"/>
  <c r="BE53" i="3"/>
  <c r="BC53" i="3"/>
  <c r="BG53" i="3"/>
  <c r="BI53" i="3"/>
  <c r="BF53" i="3"/>
  <c r="BF50" i="3"/>
  <c r="BD50" i="3"/>
  <c r="BC50" i="3"/>
  <c r="BG50" i="3"/>
  <c r="BH50" i="3"/>
  <c r="BE50" i="3"/>
  <c r="BI50" i="3"/>
  <c r="BF49" i="3"/>
  <c r="BC49" i="3"/>
  <c r="BG49" i="3"/>
  <c r="BD49" i="3"/>
  <c r="BH49" i="3"/>
  <c r="BE49" i="3"/>
  <c r="BI49" i="3"/>
  <c r="BF48" i="3"/>
  <c r="BG48" i="3"/>
  <c r="BC48" i="3"/>
  <c r="BD48" i="3"/>
  <c r="BH48" i="3"/>
  <c r="BE48" i="3"/>
  <c r="BI48" i="3"/>
  <c r="BF47" i="3"/>
  <c r="BC47" i="3"/>
  <c r="BG47" i="3"/>
  <c r="BD47" i="3"/>
  <c r="BH47" i="3"/>
  <c r="BE47" i="3"/>
  <c r="BI47" i="3"/>
  <c r="BF46" i="3"/>
  <c r="BG46" i="3"/>
  <c r="BC46" i="3"/>
  <c r="BD46" i="3"/>
  <c r="BH46" i="3"/>
  <c r="BE46" i="3"/>
  <c r="BI46" i="3"/>
  <c r="BF40" i="3"/>
  <c r="BC40" i="3"/>
  <c r="BG40" i="3"/>
  <c r="BD40" i="3"/>
  <c r="BH40" i="3"/>
  <c r="BE40" i="3"/>
  <c r="BI40" i="3"/>
  <c r="BC45" i="3"/>
  <c r="BG45" i="3"/>
  <c r="BD45" i="3"/>
  <c r="BH45" i="3"/>
  <c r="BE45" i="3"/>
  <c r="BI45" i="3"/>
  <c r="BF45" i="3"/>
  <c r="BC44" i="3"/>
  <c r="BG44" i="3"/>
  <c r="BD44" i="3"/>
  <c r="BE44" i="3"/>
  <c r="BI44" i="3"/>
  <c r="BF44" i="3"/>
  <c r="BH44" i="3"/>
  <c r="BC43" i="3"/>
  <c r="BG43" i="3"/>
  <c r="BD43" i="3"/>
  <c r="BH43" i="3"/>
  <c r="BE43" i="3"/>
  <c r="BI43" i="3"/>
  <c r="BF43" i="3"/>
  <c r="BC42" i="3"/>
  <c r="BG42" i="3"/>
  <c r="BD42" i="3"/>
  <c r="BH42" i="3"/>
  <c r="BE42" i="3"/>
  <c r="BI42" i="3"/>
  <c r="BF42" i="3"/>
  <c r="BC41" i="3"/>
  <c r="BG41" i="3"/>
  <c r="BD41" i="3"/>
  <c r="BH41" i="3"/>
  <c r="BE41" i="3"/>
  <c r="BI41" i="3"/>
  <c r="BF41" i="3"/>
  <c r="BF39" i="3"/>
  <c r="BC39" i="3"/>
  <c r="BG39" i="3"/>
  <c r="BD39" i="3"/>
  <c r="BH39" i="3"/>
  <c r="BE39" i="3"/>
  <c r="BI39" i="3"/>
  <c r="BF38" i="3"/>
  <c r="BC38" i="3"/>
  <c r="BG38" i="3"/>
  <c r="BD38" i="3"/>
  <c r="BH38" i="3"/>
  <c r="BE38" i="3"/>
  <c r="BI38" i="3"/>
  <c r="BF37" i="3"/>
  <c r="BC37" i="3"/>
  <c r="BG37" i="3"/>
  <c r="BD37" i="3"/>
  <c r="BH37" i="3"/>
  <c r="BE37" i="3"/>
  <c r="BI37" i="3"/>
  <c r="BF36" i="3"/>
  <c r="BC36" i="3"/>
  <c r="BG36" i="3"/>
  <c r="BD36" i="3"/>
  <c r="BH36" i="3"/>
  <c r="BE36" i="3"/>
  <c r="BI36" i="3"/>
  <c r="BF35" i="3"/>
  <c r="BC35" i="3"/>
  <c r="BG35" i="3"/>
  <c r="BD35" i="3"/>
  <c r="BH35" i="3"/>
  <c r="BE35" i="3"/>
  <c r="BI35" i="3"/>
  <c r="BF34" i="3"/>
  <c r="BC34" i="3"/>
  <c r="BG34" i="3"/>
  <c r="BD34" i="3"/>
  <c r="BH34" i="3"/>
  <c r="BE34" i="3"/>
  <c r="BI34" i="3"/>
  <c r="BF33" i="3"/>
  <c r="BC33" i="3"/>
  <c r="BG33" i="3"/>
  <c r="BD33" i="3"/>
  <c r="BH33" i="3"/>
  <c r="BE33" i="3"/>
  <c r="BI33" i="3"/>
  <c r="BF32" i="3"/>
  <c r="BC32" i="3"/>
  <c r="BG32" i="3"/>
  <c r="BD32" i="3"/>
  <c r="BH32" i="3"/>
  <c r="BE32" i="3"/>
  <c r="BI32" i="3"/>
  <c r="E29" i="3"/>
  <c r="U29" i="3" s="1"/>
  <c r="BC28" i="3"/>
  <c r="BG28" i="3"/>
  <c r="BH28" i="3"/>
  <c r="BE28" i="3"/>
  <c r="BI28" i="3"/>
  <c r="BF28" i="3"/>
  <c r="BD28" i="3"/>
  <c r="BF31" i="3"/>
  <c r="BC31" i="3"/>
  <c r="BD31" i="3"/>
  <c r="BH31" i="3"/>
  <c r="BE31" i="3"/>
  <c r="BI31" i="3"/>
  <c r="BG31" i="3"/>
  <c r="BE30" i="3"/>
  <c r="BI30" i="3"/>
  <c r="BC30" i="3"/>
  <c r="BG30" i="3"/>
  <c r="BD30" i="3"/>
  <c r="BH30" i="3"/>
  <c r="BF30" i="3"/>
  <c r="BF27" i="3"/>
  <c r="BG27" i="3"/>
  <c r="BD27" i="3"/>
  <c r="BH27" i="3"/>
  <c r="BE27" i="3"/>
  <c r="BI27" i="3"/>
  <c r="BC27" i="3"/>
  <c r="BD29" i="3"/>
  <c r="BH29" i="3"/>
  <c r="BI29" i="3"/>
  <c r="BF29" i="3"/>
  <c r="BC29" i="3"/>
  <c r="BG29" i="3"/>
  <c r="BE29" i="3"/>
  <c r="BI25" i="3"/>
  <c r="BH25" i="3"/>
  <c r="BG25" i="3"/>
  <c r="BD26" i="3"/>
  <c r="BH26" i="3"/>
  <c r="BE26" i="3"/>
  <c r="BI26" i="3"/>
  <c r="BF26" i="3"/>
  <c r="BC26" i="3"/>
  <c r="BG26" i="3"/>
  <c r="D26" i="3"/>
  <c r="D25" i="3"/>
  <c r="A23" i="3"/>
  <c r="D60" i="3"/>
  <c r="D56" i="3"/>
  <c r="K34" i="8" s="1"/>
  <c r="D52" i="3"/>
  <c r="D48" i="3"/>
  <c r="A26" i="13" s="1"/>
  <c r="D59" i="3"/>
  <c r="D55" i="3"/>
  <c r="K33" i="8" s="1"/>
  <c r="D51" i="3"/>
  <c r="D47" i="3"/>
  <c r="A25" i="13" s="1"/>
  <c r="D62" i="3"/>
  <c r="D58" i="3"/>
  <c r="K36" i="8" s="1"/>
  <c r="D54" i="3"/>
  <c r="D50" i="3"/>
  <c r="K28" i="8" s="1"/>
  <c r="D46" i="3"/>
  <c r="D61" i="3"/>
  <c r="K39" i="8" s="1"/>
  <c r="D57" i="3"/>
  <c r="D53" i="3"/>
  <c r="K31" i="8" s="1"/>
  <c r="D49" i="3"/>
  <c r="D45" i="3"/>
  <c r="K23" i="8" s="1"/>
  <c r="D44" i="3"/>
  <c r="D43" i="3"/>
  <c r="K21" i="8" s="1"/>
  <c r="D39" i="3"/>
  <c r="K17" i="8" s="1"/>
  <c r="D42" i="3"/>
  <c r="K20" i="8" s="1"/>
  <c r="D41" i="3"/>
  <c r="D40" i="3"/>
  <c r="K18" i="8" s="1"/>
  <c r="D38" i="3"/>
  <c r="A16" i="13" s="1"/>
  <c r="D37" i="3"/>
  <c r="K15" i="8" s="1"/>
  <c r="D36" i="3"/>
  <c r="D34" i="3"/>
  <c r="A12" i="13" s="1"/>
  <c r="D35" i="3"/>
  <c r="K13" i="8" s="1"/>
  <c r="D33" i="3"/>
  <c r="D32" i="3"/>
  <c r="D27" i="3"/>
  <c r="D28" i="3"/>
  <c r="K6" i="8" s="1"/>
  <c r="D31" i="3"/>
  <c r="D30" i="3"/>
  <c r="BF25" i="3"/>
  <c r="BC25" i="3"/>
  <c r="BD25" i="3"/>
  <c r="BE25" i="3"/>
  <c r="D29" i="3"/>
  <c r="A7" i="13" s="1"/>
  <c r="A42" i="13"/>
  <c r="K42" i="8"/>
  <c r="A34" i="13"/>
  <c r="K41" i="8"/>
  <c r="A41" i="13"/>
  <c r="A33" i="13"/>
  <c r="K40" i="8"/>
  <c r="A40" i="13"/>
  <c r="A36" i="13"/>
  <c r="K32" i="8"/>
  <c r="A32" i="13"/>
  <c r="K24" i="8"/>
  <c r="K38" i="8"/>
  <c r="A38" i="13"/>
  <c r="K30" i="8"/>
  <c r="A30" i="13"/>
  <c r="K22" i="8"/>
  <c r="A22" i="13"/>
  <c r="K37" i="8"/>
  <c r="A37" i="13"/>
  <c r="K29" i="8"/>
  <c r="A29" i="13"/>
  <c r="A39" i="13"/>
  <c r="K35" i="8"/>
  <c r="A35" i="13"/>
  <c r="K27" i="8"/>
  <c r="A27" i="13"/>
  <c r="E61" i="3"/>
  <c r="E53" i="3"/>
  <c r="E45" i="3"/>
  <c r="E37" i="3"/>
  <c r="E25" i="3"/>
  <c r="U25" i="3" s="1"/>
  <c r="E52" i="3"/>
  <c r="E44" i="3"/>
  <c r="E32" i="3"/>
  <c r="U32" i="3" s="1"/>
  <c r="E35" i="3"/>
  <c r="E62" i="3"/>
  <c r="E58" i="3"/>
  <c r="E54" i="3"/>
  <c r="E50" i="3"/>
  <c r="E46" i="3"/>
  <c r="E42" i="3"/>
  <c r="E38" i="3"/>
  <c r="E34" i="3"/>
  <c r="U34" i="3" s="1"/>
  <c r="E30" i="3"/>
  <c r="U30" i="3" s="1"/>
  <c r="E26" i="3"/>
  <c r="U26" i="3" s="1"/>
  <c r="E49" i="3"/>
  <c r="E41" i="3"/>
  <c r="E33" i="3"/>
  <c r="U33" i="3" s="1"/>
  <c r="E64" i="3"/>
  <c r="E60" i="3"/>
  <c r="E56" i="3"/>
  <c r="E40" i="3"/>
  <c r="E36" i="3"/>
  <c r="E28" i="3"/>
  <c r="U28" i="3" s="1"/>
  <c r="E48" i="3"/>
  <c r="E63" i="3"/>
  <c r="E59" i="3"/>
  <c r="E55" i="3"/>
  <c r="E51" i="3"/>
  <c r="E47" i="3"/>
  <c r="E43" i="3"/>
  <c r="E39" i="3"/>
  <c r="E31" i="3"/>
  <c r="U31" i="3" s="1"/>
  <c r="E27" i="3"/>
  <c r="U27" i="3" s="1"/>
  <c r="A21" i="13" l="1"/>
  <c r="U59" i="3"/>
  <c r="T59" i="3"/>
  <c r="Q59" i="3"/>
  <c r="S59" i="3"/>
  <c r="R59" i="3"/>
  <c r="I59" i="3"/>
  <c r="M59" i="3"/>
  <c r="F59" i="3"/>
  <c r="J59" i="3"/>
  <c r="N59" i="3"/>
  <c r="G59" i="3"/>
  <c r="O59" i="3"/>
  <c r="H59" i="3"/>
  <c r="P59" i="3"/>
  <c r="L59" i="3"/>
  <c r="K59" i="3"/>
  <c r="U36" i="3"/>
  <c r="T36" i="3"/>
  <c r="Q36" i="3"/>
  <c r="R36" i="3"/>
  <c r="S36" i="3"/>
  <c r="F36" i="3"/>
  <c r="J36" i="3"/>
  <c r="N36" i="3"/>
  <c r="L36" i="3"/>
  <c r="G36" i="3"/>
  <c r="K36" i="3"/>
  <c r="O36" i="3"/>
  <c r="H36" i="3"/>
  <c r="P36" i="3"/>
  <c r="I36" i="3"/>
  <c r="M36" i="3"/>
  <c r="U64" i="3"/>
  <c r="T64" i="3"/>
  <c r="Q64" i="3"/>
  <c r="R64" i="3"/>
  <c r="S64" i="3"/>
  <c r="F64" i="3"/>
  <c r="J64" i="3"/>
  <c r="N64" i="3"/>
  <c r="G64" i="3"/>
  <c r="K64" i="3"/>
  <c r="O64" i="3"/>
  <c r="I64" i="3"/>
  <c r="L64" i="3"/>
  <c r="M64" i="3"/>
  <c r="H64" i="3"/>
  <c r="P64" i="3"/>
  <c r="U42" i="3"/>
  <c r="Q42" i="3"/>
  <c r="T42" i="3"/>
  <c r="R42" i="3"/>
  <c r="S42" i="3"/>
  <c r="H42" i="3"/>
  <c r="L42" i="3"/>
  <c r="P42" i="3"/>
  <c r="I42" i="3"/>
  <c r="M42" i="3"/>
  <c r="J42" i="3"/>
  <c r="K42" i="3"/>
  <c r="F42" i="3"/>
  <c r="N42" i="3"/>
  <c r="G42" i="3"/>
  <c r="O42" i="3"/>
  <c r="U44" i="3"/>
  <c r="T44" i="3"/>
  <c r="Q44" i="3"/>
  <c r="R44" i="3"/>
  <c r="S44" i="3"/>
  <c r="F44" i="3"/>
  <c r="J44" i="3"/>
  <c r="N44" i="3"/>
  <c r="G44" i="3"/>
  <c r="K44" i="3"/>
  <c r="O44" i="3"/>
  <c r="L44" i="3"/>
  <c r="M44" i="3"/>
  <c r="H44" i="3"/>
  <c r="P44" i="3"/>
  <c r="I44" i="3"/>
  <c r="U47" i="3"/>
  <c r="T47" i="3"/>
  <c r="Q47" i="3"/>
  <c r="S47" i="3"/>
  <c r="R47" i="3"/>
  <c r="I47" i="3"/>
  <c r="M47" i="3"/>
  <c r="F47" i="3"/>
  <c r="J47" i="3"/>
  <c r="N47" i="3"/>
  <c r="K47" i="3"/>
  <c r="O47" i="3"/>
  <c r="H47" i="3"/>
  <c r="P47" i="3"/>
  <c r="L47" i="3"/>
  <c r="G47" i="3"/>
  <c r="U63" i="3"/>
  <c r="T63" i="3"/>
  <c r="Q63" i="3"/>
  <c r="S63" i="3"/>
  <c r="R63" i="3"/>
  <c r="I63" i="3"/>
  <c r="M63" i="3"/>
  <c r="F63" i="3"/>
  <c r="J63" i="3"/>
  <c r="N63" i="3"/>
  <c r="K63" i="3"/>
  <c r="G63" i="3"/>
  <c r="H63" i="3"/>
  <c r="P63" i="3"/>
  <c r="L63" i="3"/>
  <c r="O63" i="3"/>
  <c r="U40" i="3"/>
  <c r="T40" i="3"/>
  <c r="Q40" i="3"/>
  <c r="R40" i="3"/>
  <c r="S40" i="3"/>
  <c r="F40" i="3"/>
  <c r="J40" i="3"/>
  <c r="N40" i="3"/>
  <c r="G40" i="3"/>
  <c r="K40" i="3"/>
  <c r="O40" i="3"/>
  <c r="H40" i="3"/>
  <c r="P40" i="3"/>
  <c r="L40" i="3"/>
  <c r="M40" i="3"/>
  <c r="I40" i="3"/>
  <c r="U46" i="3"/>
  <c r="Q46" i="3"/>
  <c r="T46" i="3"/>
  <c r="R46" i="3"/>
  <c r="S46" i="3"/>
  <c r="H46" i="3"/>
  <c r="L46" i="3"/>
  <c r="P46" i="3"/>
  <c r="I46" i="3"/>
  <c r="M46" i="3"/>
  <c r="F46" i="3"/>
  <c r="N46" i="3"/>
  <c r="O46" i="3"/>
  <c r="J46" i="3"/>
  <c r="K46" i="3"/>
  <c r="G46" i="3"/>
  <c r="U62" i="3"/>
  <c r="Q62" i="3"/>
  <c r="T62" i="3"/>
  <c r="R62" i="3"/>
  <c r="S62" i="3"/>
  <c r="H62" i="3"/>
  <c r="L62" i="3"/>
  <c r="P62" i="3"/>
  <c r="I62" i="3"/>
  <c r="M62" i="3"/>
  <c r="F62" i="3"/>
  <c r="O62" i="3"/>
  <c r="K62" i="3"/>
  <c r="N62" i="3"/>
  <c r="G62" i="3"/>
  <c r="J62" i="3"/>
  <c r="U52" i="3"/>
  <c r="T52" i="3"/>
  <c r="Q52" i="3"/>
  <c r="R52" i="3"/>
  <c r="S52" i="3"/>
  <c r="F52" i="3"/>
  <c r="J52" i="3"/>
  <c r="N52" i="3"/>
  <c r="G52" i="3"/>
  <c r="K52" i="3"/>
  <c r="O52" i="3"/>
  <c r="L52" i="3"/>
  <c r="M52" i="3"/>
  <c r="P52" i="3"/>
  <c r="I52" i="3"/>
  <c r="H52" i="3"/>
  <c r="U53" i="3"/>
  <c r="T53" i="3"/>
  <c r="Q53" i="3"/>
  <c r="R53" i="3"/>
  <c r="S53" i="3"/>
  <c r="G53" i="3"/>
  <c r="K53" i="3"/>
  <c r="O53" i="3"/>
  <c r="H53" i="3"/>
  <c r="L53" i="3"/>
  <c r="P53" i="3"/>
  <c r="I53" i="3"/>
  <c r="F53" i="3"/>
  <c r="N53" i="3"/>
  <c r="J53" i="3"/>
  <c r="M53" i="3"/>
  <c r="U43" i="3"/>
  <c r="T43" i="3"/>
  <c r="Q43" i="3"/>
  <c r="R43" i="3"/>
  <c r="S43" i="3"/>
  <c r="I43" i="3"/>
  <c r="M43" i="3"/>
  <c r="F43" i="3"/>
  <c r="J43" i="3"/>
  <c r="N43" i="3"/>
  <c r="G43" i="3"/>
  <c r="O43" i="3"/>
  <c r="L43" i="3"/>
  <c r="H43" i="3"/>
  <c r="P43" i="3"/>
  <c r="K43" i="3"/>
  <c r="U58" i="3"/>
  <c r="Q58" i="3"/>
  <c r="T58" i="3"/>
  <c r="R58" i="3"/>
  <c r="S58" i="3"/>
  <c r="H58" i="3"/>
  <c r="L58" i="3"/>
  <c r="P58" i="3"/>
  <c r="I58" i="3"/>
  <c r="M58" i="3"/>
  <c r="J58" i="3"/>
  <c r="F58" i="3"/>
  <c r="N58" i="3"/>
  <c r="G58" i="3"/>
  <c r="O58" i="3"/>
  <c r="K58" i="3"/>
  <c r="U45" i="3"/>
  <c r="T45" i="3"/>
  <c r="Q45" i="3"/>
  <c r="S45" i="3"/>
  <c r="R45" i="3"/>
  <c r="G45" i="3"/>
  <c r="K45" i="3"/>
  <c r="O45" i="3"/>
  <c r="H45" i="3"/>
  <c r="L45" i="3"/>
  <c r="P45" i="3"/>
  <c r="I45" i="3"/>
  <c r="F45" i="3"/>
  <c r="N45" i="3"/>
  <c r="J45" i="3"/>
  <c r="M45" i="3"/>
  <c r="U51" i="3"/>
  <c r="T51" i="3"/>
  <c r="Q51" i="3"/>
  <c r="S51" i="3"/>
  <c r="R51" i="3"/>
  <c r="I51" i="3"/>
  <c r="M51" i="3"/>
  <c r="F51" i="3"/>
  <c r="J51" i="3"/>
  <c r="N51" i="3"/>
  <c r="G51" i="3"/>
  <c r="O51" i="3"/>
  <c r="H51" i="3"/>
  <c r="K51" i="3"/>
  <c r="L51" i="3"/>
  <c r="P51" i="3"/>
  <c r="U48" i="3"/>
  <c r="T48" i="3"/>
  <c r="Q48" i="3"/>
  <c r="R48" i="3"/>
  <c r="S48" i="3"/>
  <c r="F48" i="3"/>
  <c r="J48" i="3"/>
  <c r="N48" i="3"/>
  <c r="G48" i="3"/>
  <c r="K48" i="3"/>
  <c r="O48" i="3"/>
  <c r="H48" i="3"/>
  <c r="P48" i="3"/>
  <c r="I48" i="3"/>
  <c r="M48" i="3"/>
  <c r="L48" i="3"/>
  <c r="U56" i="3"/>
  <c r="T56" i="3"/>
  <c r="Q56" i="3"/>
  <c r="R56" i="3"/>
  <c r="S56" i="3"/>
  <c r="F56" i="3"/>
  <c r="J56" i="3"/>
  <c r="N56" i="3"/>
  <c r="G56" i="3"/>
  <c r="K56" i="3"/>
  <c r="O56" i="3"/>
  <c r="H56" i="3"/>
  <c r="P56" i="3"/>
  <c r="I56" i="3"/>
  <c r="L56" i="3"/>
  <c r="M56" i="3"/>
  <c r="U41" i="3"/>
  <c r="T41" i="3"/>
  <c r="Q41" i="3"/>
  <c r="S41" i="3"/>
  <c r="R41" i="3"/>
  <c r="G41" i="3"/>
  <c r="K41" i="3"/>
  <c r="O41" i="3"/>
  <c r="H41" i="3"/>
  <c r="L41" i="3"/>
  <c r="P41" i="3"/>
  <c r="M41" i="3"/>
  <c r="F41" i="3"/>
  <c r="J41" i="3"/>
  <c r="N41" i="3"/>
  <c r="I41" i="3"/>
  <c r="U50" i="3"/>
  <c r="Q50" i="3"/>
  <c r="T50" i="3"/>
  <c r="R50" i="3"/>
  <c r="S50" i="3"/>
  <c r="H50" i="3"/>
  <c r="L50" i="3"/>
  <c r="P50" i="3"/>
  <c r="I50" i="3"/>
  <c r="M50" i="3"/>
  <c r="J50" i="3"/>
  <c r="F50" i="3"/>
  <c r="G50" i="3"/>
  <c r="O50" i="3"/>
  <c r="K50" i="3"/>
  <c r="N50" i="3"/>
  <c r="U61" i="3"/>
  <c r="T61" i="3"/>
  <c r="Q61" i="3"/>
  <c r="R61" i="3"/>
  <c r="S61" i="3"/>
  <c r="G61" i="3"/>
  <c r="K61" i="3"/>
  <c r="O61" i="3"/>
  <c r="H61" i="3"/>
  <c r="L61" i="3"/>
  <c r="P61" i="3"/>
  <c r="I61" i="3"/>
  <c r="J61" i="3"/>
  <c r="M61" i="3"/>
  <c r="F61" i="3"/>
  <c r="N61" i="3"/>
  <c r="A31" i="13"/>
  <c r="A28" i="13"/>
  <c r="U39" i="3"/>
  <c r="T39" i="3"/>
  <c r="Q39" i="3"/>
  <c r="R39" i="3"/>
  <c r="S39" i="3"/>
  <c r="I39" i="3"/>
  <c r="M39" i="3"/>
  <c r="K39" i="3"/>
  <c r="F39" i="3"/>
  <c r="J39" i="3"/>
  <c r="N39" i="3"/>
  <c r="G39" i="3"/>
  <c r="H39" i="3"/>
  <c r="L39" i="3"/>
  <c r="P39" i="3"/>
  <c r="O39" i="3"/>
  <c r="U55" i="3"/>
  <c r="T55" i="3"/>
  <c r="Q55" i="3"/>
  <c r="S55" i="3"/>
  <c r="R55" i="3"/>
  <c r="I55" i="3"/>
  <c r="M55" i="3"/>
  <c r="F55" i="3"/>
  <c r="J55" i="3"/>
  <c r="N55" i="3"/>
  <c r="K55" i="3"/>
  <c r="G55" i="3"/>
  <c r="H55" i="3"/>
  <c r="P55" i="3"/>
  <c r="L55" i="3"/>
  <c r="O55" i="3"/>
  <c r="U60" i="3"/>
  <c r="T60" i="3"/>
  <c r="Q60" i="3"/>
  <c r="R60" i="3"/>
  <c r="S60" i="3"/>
  <c r="F60" i="3"/>
  <c r="J60" i="3"/>
  <c r="N60" i="3"/>
  <c r="G60" i="3"/>
  <c r="K60" i="3"/>
  <c r="O60" i="3"/>
  <c r="L60" i="3"/>
  <c r="H60" i="3"/>
  <c r="I60" i="3"/>
  <c r="M60" i="3"/>
  <c r="P60" i="3"/>
  <c r="U49" i="3"/>
  <c r="T49" i="3"/>
  <c r="Q49" i="3"/>
  <c r="R49" i="3"/>
  <c r="S49" i="3"/>
  <c r="G49" i="3"/>
  <c r="K49" i="3"/>
  <c r="O49" i="3"/>
  <c r="H49" i="3"/>
  <c r="L49" i="3"/>
  <c r="P49" i="3"/>
  <c r="M49" i="3"/>
  <c r="N49" i="3"/>
  <c r="I49" i="3"/>
  <c r="J49" i="3"/>
  <c r="F49" i="3"/>
  <c r="U38" i="3"/>
  <c r="Q38" i="3"/>
  <c r="T38" i="3"/>
  <c r="R38" i="3"/>
  <c r="S38" i="3"/>
  <c r="H38" i="3"/>
  <c r="L38" i="3"/>
  <c r="P38" i="3"/>
  <c r="F38" i="3"/>
  <c r="N38" i="3"/>
  <c r="I38" i="3"/>
  <c r="M38" i="3"/>
  <c r="J38" i="3"/>
  <c r="G38" i="3"/>
  <c r="K38" i="3"/>
  <c r="O38" i="3"/>
  <c r="U54" i="3"/>
  <c r="Q54" i="3"/>
  <c r="T54" i="3"/>
  <c r="R54" i="3"/>
  <c r="S54" i="3"/>
  <c r="H54" i="3"/>
  <c r="L54" i="3"/>
  <c r="P54" i="3"/>
  <c r="I54" i="3"/>
  <c r="M54" i="3"/>
  <c r="F54" i="3"/>
  <c r="N54" i="3"/>
  <c r="G54" i="3"/>
  <c r="O54" i="3"/>
  <c r="J54" i="3"/>
  <c r="K54" i="3"/>
  <c r="U37" i="3"/>
  <c r="T37" i="3"/>
  <c r="Q37" i="3"/>
  <c r="S37" i="3"/>
  <c r="R37" i="3"/>
  <c r="G37" i="3"/>
  <c r="K37" i="3"/>
  <c r="O37" i="3"/>
  <c r="I37" i="3"/>
  <c r="H37" i="3"/>
  <c r="L37" i="3"/>
  <c r="P37" i="3"/>
  <c r="M37" i="3"/>
  <c r="N37" i="3"/>
  <c r="J37" i="3"/>
  <c r="F37" i="3"/>
  <c r="A15" i="13"/>
  <c r="U35" i="3"/>
  <c r="Q35" i="3"/>
  <c r="T35" i="3"/>
  <c r="R35" i="3"/>
  <c r="S35" i="3"/>
  <c r="P35" i="3"/>
  <c r="I35" i="3"/>
  <c r="M35" i="3"/>
  <c r="F35" i="3"/>
  <c r="J35" i="3"/>
  <c r="N35" i="3"/>
  <c r="G35" i="3"/>
  <c r="K35" i="3"/>
  <c r="O35" i="3"/>
  <c r="H35" i="3"/>
  <c r="L35" i="3"/>
  <c r="T34" i="3"/>
  <c r="Q34" i="3"/>
  <c r="R34" i="3"/>
  <c r="S34" i="3"/>
  <c r="I34" i="3"/>
  <c r="M34" i="3"/>
  <c r="F34" i="3"/>
  <c r="J34" i="3"/>
  <c r="N34" i="3"/>
  <c r="G34" i="3"/>
  <c r="K34" i="3"/>
  <c r="O34" i="3"/>
  <c r="H34" i="3"/>
  <c r="L34" i="3"/>
  <c r="P34" i="3"/>
  <c r="T33" i="3"/>
  <c r="Q33" i="3"/>
  <c r="R33" i="3"/>
  <c r="S33" i="3"/>
  <c r="F33" i="3"/>
  <c r="G33" i="3"/>
  <c r="K33" i="3"/>
  <c r="O33" i="3"/>
  <c r="H33" i="3"/>
  <c r="L33" i="3"/>
  <c r="P33" i="3"/>
  <c r="I33" i="3"/>
  <c r="M33" i="3"/>
  <c r="J33" i="3"/>
  <c r="N33" i="3"/>
  <c r="T32" i="3"/>
  <c r="Q32" i="3"/>
  <c r="S32" i="3"/>
  <c r="R32" i="3"/>
  <c r="G32" i="3"/>
  <c r="K32" i="3"/>
  <c r="O32" i="3"/>
  <c r="H32" i="3"/>
  <c r="L32" i="3"/>
  <c r="P32" i="3"/>
  <c r="I32" i="3"/>
  <c r="M32" i="3"/>
  <c r="F32" i="3"/>
  <c r="J32" i="3"/>
  <c r="N32" i="3"/>
  <c r="T31" i="3"/>
  <c r="Q31" i="3"/>
  <c r="R31" i="3"/>
  <c r="S31" i="3"/>
  <c r="K31" i="3"/>
  <c r="I31" i="3"/>
  <c r="M31" i="3"/>
  <c r="F31" i="3"/>
  <c r="J31" i="3"/>
  <c r="N31" i="3"/>
  <c r="G31" i="3"/>
  <c r="O31" i="3"/>
  <c r="H31" i="3"/>
  <c r="L31" i="3"/>
  <c r="P31" i="3"/>
  <c r="Q30" i="3"/>
  <c r="T30" i="3"/>
  <c r="R30" i="3"/>
  <c r="S30" i="3"/>
  <c r="G30" i="3"/>
  <c r="K30" i="3"/>
  <c r="O30" i="3"/>
  <c r="H30" i="3"/>
  <c r="L30" i="3"/>
  <c r="P30" i="3"/>
  <c r="I30" i="3"/>
  <c r="M30" i="3"/>
  <c r="F30" i="3"/>
  <c r="J30" i="3"/>
  <c r="N30" i="3"/>
  <c r="T29" i="3"/>
  <c r="Q29" i="3"/>
  <c r="R29" i="3"/>
  <c r="S29" i="3"/>
  <c r="F29" i="3"/>
  <c r="J29" i="3"/>
  <c r="G29" i="3"/>
  <c r="K29" i="3"/>
  <c r="O29" i="3"/>
  <c r="H29" i="3"/>
  <c r="L29" i="3"/>
  <c r="P29" i="3"/>
  <c r="I29" i="3"/>
  <c r="M29" i="3"/>
  <c r="N29" i="3"/>
  <c r="T28" i="3"/>
  <c r="Q28" i="3"/>
  <c r="T27" i="3"/>
  <c r="Q27" i="3"/>
  <c r="T26" i="3"/>
  <c r="Q26" i="3"/>
  <c r="Q25" i="3"/>
  <c r="S28" i="3"/>
  <c r="R28" i="3"/>
  <c r="F28" i="3"/>
  <c r="J28" i="3"/>
  <c r="N28" i="3"/>
  <c r="G28" i="3"/>
  <c r="K28" i="3"/>
  <c r="O28" i="3"/>
  <c r="M28" i="3"/>
  <c r="H28" i="3"/>
  <c r="L28" i="3"/>
  <c r="P28" i="3"/>
  <c r="I28" i="3"/>
  <c r="R26" i="3"/>
  <c r="S26" i="3"/>
  <c r="F26" i="3"/>
  <c r="J26" i="3"/>
  <c r="N26" i="3"/>
  <c r="G26" i="3"/>
  <c r="K26" i="3"/>
  <c r="O26" i="3"/>
  <c r="I26" i="3"/>
  <c r="H26" i="3"/>
  <c r="L26" i="3"/>
  <c r="P26" i="3"/>
  <c r="M26" i="3"/>
  <c r="S27" i="3"/>
  <c r="R27" i="3"/>
  <c r="F27" i="3"/>
  <c r="J27" i="3"/>
  <c r="N27" i="3"/>
  <c r="G27" i="3"/>
  <c r="K27" i="3"/>
  <c r="O27" i="3"/>
  <c r="I27" i="3"/>
  <c r="H27" i="3"/>
  <c r="L27" i="3"/>
  <c r="P27" i="3"/>
  <c r="M27" i="3"/>
  <c r="S25" i="3"/>
  <c r="T25" i="3"/>
  <c r="R25" i="3"/>
  <c r="J25" i="3"/>
  <c r="N25" i="3"/>
  <c r="H25" i="3"/>
  <c r="L25" i="3"/>
  <c r="P25" i="3"/>
  <c r="I25" i="3"/>
  <c r="M25" i="3"/>
  <c r="G25" i="3"/>
  <c r="K25" i="3"/>
  <c r="O25" i="3"/>
  <c r="F25" i="3"/>
  <c r="K12" i="8"/>
  <c r="A23" i="13"/>
  <c r="A18" i="13"/>
  <c r="A19" i="13"/>
  <c r="K19" i="8"/>
  <c r="A17" i="13"/>
  <c r="K16" i="8"/>
  <c r="K14" i="8"/>
  <c r="A13" i="13"/>
  <c r="K26" i="8"/>
  <c r="K25" i="8"/>
  <c r="A24" i="13"/>
  <c r="A14" i="13"/>
  <c r="A10" i="13"/>
  <c r="K3" i="8"/>
  <c r="A24" i="3"/>
  <c r="F6" i="3" s="1"/>
  <c r="A20" i="13"/>
  <c r="A11" i="13"/>
  <c r="K11" i="8"/>
  <c r="K10" i="8"/>
  <c r="K9" i="8"/>
  <c r="A9" i="13"/>
  <c r="A8" i="13"/>
  <c r="K8" i="8"/>
  <c r="K5" i="8"/>
  <c r="A5" i="13"/>
  <c r="A3" i="13"/>
  <c r="K7" i="8"/>
  <c r="A6" i="13"/>
  <c r="A4" i="13"/>
  <c r="K4" i="8"/>
  <c r="U21" i="3" l="1"/>
  <c r="Q7" i="14" s="1"/>
  <c r="Q12" i="14" s="1"/>
  <c r="S21" i="3"/>
  <c r="U23" i="3"/>
  <c r="L24" i="5" s="1"/>
  <c r="M24" i="5" s="1"/>
  <c r="U24" i="3"/>
  <c r="N24" i="5" s="1"/>
  <c r="O24" i="5" s="1"/>
  <c r="R21" i="3"/>
  <c r="T21" i="3"/>
  <c r="M7" i="14"/>
  <c r="O22" i="3"/>
  <c r="P22" i="3"/>
  <c r="Q22" i="3"/>
  <c r="K7" i="14"/>
  <c r="B8" i="22"/>
  <c r="B8" i="7"/>
  <c r="G42" i="8"/>
  <c r="G41" i="8"/>
  <c r="G33" i="8"/>
  <c r="G40" i="8"/>
  <c r="G32" i="8"/>
  <c r="G36" i="8"/>
  <c r="G28" i="8"/>
  <c r="G37" i="8"/>
  <c r="G29" i="8"/>
  <c r="G35" i="8"/>
  <c r="G34" i="8"/>
  <c r="G38" i="8"/>
  <c r="G30" i="8"/>
  <c r="G39" i="8"/>
  <c r="G31" i="8"/>
  <c r="J24" i="5" l="1"/>
  <c r="K24" i="5" s="1"/>
  <c r="Q9" i="14"/>
  <c r="N7" i="14"/>
  <c r="N12" i="14" s="1"/>
  <c r="J21" i="5"/>
  <c r="K21" i="5" s="1"/>
  <c r="J22" i="5"/>
  <c r="K22" i="5" s="1"/>
  <c r="Q10" i="14"/>
  <c r="U12" i="3"/>
  <c r="O7" i="14"/>
  <c r="O12" i="14" s="1"/>
  <c r="P7" i="14"/>
  <c r="P12" i="14" s="1"/>
  <c r="J23" i="5"/>
  <c r="K23" i="5" s="1"/>
  <c r="J18" i="5"/>
  <c r="K18" i="5" s="1"/>
  <c r="J20" i="5"/>
  <c r="K20" i="5" s="1"/>
  <c r="J19" i="5"/>
  <c r="K19" i="5" s="1"/>
  <c r="R7" i="26" l="1"/>
  <c r="R10" i="26" s="1"/>
  <c r="P24" i="5"/>
  <c r="Q19" i="14"/>
  <c r="F34" i="8"/>
  <c r="F36" i="8"/>
  <c r="F28" i="8"/>
  <c r="F42" i="8"/>
  <c r="F40" i="8"/>
  <c r="F32" i="8"/>
  <c r="F38" i="8"/>
  <c r="F30" i="8"/>
  <c r="F39" i="8"/>
  <c r="F31" i="8"/>
  <c r="F41" i="8"/>
  <c r="F33" i="8"/>
  <c r="F37" i="8"/>
  <c r="F29" i="8"/>
  <c r="F35" i="8"/>
  <c r="S64" i="1"/>
  <c r="E64" i="1"/>
  <c r="S63" i="1"/>
  <c r="E63" i="1"/>
  <c r="S62" i="1"/>
  <c r="E62" i="1"/>
  <c r="S61" i="1"/>
  <c r="E61" i="1"/>
  <c r="S60" i="1"/>
  <c r="E60" i="1"/>
  <c r="S59" i="1"/>
  <c r="E59" i="1"/>
  <c r="S58" i="1"/>
  <c r="E58" i="1"/>
  <c r="S57" i="1"/>
  <c r="E57" i="1"/>
  <c r="S56" i="1"/>
  <c r="E56" i="1"/>
  <c r="S55" i="1"/>
  <c r="E55" i="1"/>
  <c r="S54" i="1"/>
  <c r="E54" i="1"/>
  <c r="S53" i="1"/>
  <c r="E53" i="1"/>
  <c r="S52" i="1"/>
  <c r="E52" i="1"/>
  <c r="S51" i="1"/>
  <c r="E51" i="1"/>
  <c r="S50" i="1"/>
  <c r="E50" i="1"/>
  <c r="S49" i="1"/>
  <c r="E49" i="1"/>
  <c r="S48" i="1"/>
  <c r="E48" i="1"/>
  <c r="S47" i="1"/>
  <c r="E47" i="1"/>
  <c r="S46" i="1"/>
  <c r="E46" i="1"/>
  <c r="S45" i="1"/>
  <c r="E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4" i="1" l="1"/>
  <c r="S1" i="1" l="1"/>
  <c r="D6" i="1" l="1"/>
  <c r="AV4" i="3" s="1"/>
  <c r="E38" i="8"/>
  <c r="E30" i="8"/>
  <c r="E37" i="8"/>
  <c r="E29" i="8"/>
  <c r="E39" i="8"/>
  <c r="E35" i="8"/>
  <c r="E31" i="8"/>
  <c r="E34" i="8"/>
  <c r="E41" i="8"/>
  <c r="E33" i="8"/>
  <c r="E42" i="8"/>
  <c r="E40" i="8"/>
  <c r="E36" i="8"/>
  <c r="E32" i="8"/>
  <c r="E28" i="8"/>
  <c r="D22" i="3"/>
  <c r="D23" i="3"/>
  <c r="A1" i="13"/>
  <c r="R24" i="3"/>
  <c r="O24" i="3"/>
  <c r="P24" i="3"/>
  <c r="N23" i="3"/>
  <c r="N24" i="3"/>
  <c r="O23" i="3"/>
  <c r="P23" i="3"/>
  <c r="R23" i="3"/>
  <c r="N22" i="3"/>
  <c r="J17" i="5" l="1"/>
  <c r="K17" i="5" s="1"/>
  <c r="N19" i="5"/>
  <c r="O19" i="5" s="1"/>
  <c r="L19" i="5"/>
  <c r="M19" i="5" s="1"/>
  <c r="N21" i="5"/>
  <c r="O21" i="5" s="1"/>
  <c r="L21" i="5"/>
  <c r="M21" i="5" s="1"/>
  <c r="N18" i="5"/>
  <c r="O18" i="5" s="1"/>
  <c r="L18" i="5"/>
  <c r="M18" i="5" s="1"/>
  <c r="N17" i="5"/>
  <c r="O17" i="5" s="1"/>
  <c r="L17" i="5"/>
  <c r="M17" i="5" s="1"/>
  <c r="K10" i="14"/>
  <c r="J10" i="14"/>
  <c r="O12" i="3"/>
  <c r="R12" i="3"/>
  <c r="N12" i="3"/>
  <c r="P12" i="3"/>
  <c r="J9" i="14"/>
  <c r="L9" i="14"/>
  <c r="L8" i="14"/>
  <c r="K8" i="14"/>
  <c r="K11" i="14" s="1"/>
  <c r="J8" i="14"/>
  <c r="N8" i="14"/>
  <c r="N9" i="14"/>
  <c r="K9" i="14"/>
  <c r="L10" i="14"/>
  <c r="N10" i="14"/>
  <c r="P17" i="5" l="1"/>
  <c r="P18" i="5"/>
  <c r="K19" i="14"/>
  <c r="N19" i="14"/>
  <c r="J11" i="14"/>
  <c r="J19" i="14" s="1"/>
  <c r="L11" i="14"/>
  <c r="L19" i="14" s="1"/>
  <c r="P19" i="5"/>
  <c r="P21" i="5"/>
  <c r="M7" i="26"/>
  <c r="M10" i="26" s="1"/>
  <c r="O7" i="26"/>
  <c r="O10" i="26" s="1"/>
  <c r="K7" i="26"/>
  <c r="K10" i="26" s="1"/>
  <c r="L7" i="26"/>
  <c r="L10" i="26" s="1"/>
  <c r="J24" i="3" l="1"/>
  <c r="J22" i="3"/>
  <c r="J23" i="3"/>
  <c r="T23" i="3"/>
  <c r="T24" i="3"/>
  <c r="G23" i="3"/>
  <c r="G24" i="3"/>
  <c r="G22" i="3"/>
  <c r="K22" i="3"/>
  <c r="J14" i="5" s="1"/>
  <c r="K24" i="3"/>
  <c r="N14" i="5" s="1"/>
  <c r="K23" i="3"/>
  <c r="L14" i="5" s="1"/>
  <c r="S23" i="3"/>
  <c r="S24" i="3"/>
  <c r="M22" i="3"/>
  <c r="M24" i="3"/>
  <c r="M23" i="3"/>
  <c r="H23" i="3"/>
  <c r="H24" i="3"/>
  <c r="H22" i="3"/>
  <c r="I24" i="3"/>
  <c r="I22" i="3"/>
  <c r="I23" i="3"/>
  <c r="Q23" i="3"/>
  <c r="Q24" i="3"/>
  <c r="F23" i="3"/>
  <c r="F24" i="3"/>
  <c r="F22" i="3"/>
  <c r="L24" i="3"/>
  <c r="L23" i="3"/>
  <c r="L22" i="3"/>
  <c r="J16" i="5" l="1"/>
  <c r="K16" i="5" s="1"/>
  <c r="J13" i="5"/>
  <c r="K13" i="5" s="1"/>
  <c r="J11" i="5"/>
  <c r="K11" i="5" s="1"/>
  <c r="J10" i="5"/>
  <c r="K10" i="5" s="1"/>
  <c r="J15" i="5"/>
  <c r="K15" i="5" s="1"/>
  <c r="J12" i="5"/>
  <c r="K12" i="5" s="1"/>
  <c r="N23" i="5"/>
  <c r="O23" i="5" s="1"/>
  <c r="N20" i="5"/>
  <c r="O20" i="5" s="1"/>
  <c r="L20" i="5"/>
  <c r="M20" i="5" s="1"/>
  <c r="N10" i="5"/>
  <c r="O10" i="5" s="1"/>
  <c r="L10" i="5"/>
  <c r="M10" i="5" s="1"/>
  <c r="N11" i="5"/>
  <c r="O11" i="5" s="1"/>
  <c r="L11" i="5"/>
  <c r="M11" i="5" s="1"/>
  <c r="N13" i="5"/>
  <c r="O13" i="5" s="1"/>
  <c r="L13" i="5"/>
  <c r="M13" i="5" s="1"/>
  <c r="N9" i="5"/>
  <c r="O9" i="5" s="1"/>
  <c r="L9" i="5"/>
  <c r="M9" i="5" s="1"/>
  <c r="L23" i="5"/>
  <c r="N22" i="5"/>
  <c r="O22" i="5" s="1"/>
  <c r="L22" i="5"/>
  <c r="M22" i="5" s="1"/>
  <c r="N16" i="5"/>
  <c r="O16" i="5" s="1"/>
  <c r="L16" i="5"/>
  <c r="M16" i="5" s="1"/>
  <c r="N15" i="5"/>
  <c r="O15" i="5" s="1"/>
  <c r="L15" i="5"/>
  <c r="M15" i="5" s="1"/>
  <c r="N12" i="5"/>
  <c r="O12" i="5" s="1"/>
  <c r="L12" i="5"/>
  <c r="M12" i="5" s="1"/>
  <c r="J9" i="5"/>
  <c r="K9" i="5" s="1"/>
  <c r="C7" i="26" s="1"/>
  <c r="O14" i="5"/>
  <c r="M14" i="5"/>
  <c r="K14" i="5"/>
  <c r="F12" i="3"/>
  <c r="M12" i="3"/>
  <c r="H8" i="14"/>
  <c r="L12" i="3"/>
  <c r="M10" i="14"/>
  <c r="D8" i="14"/>
  <c r="H12" i="3"/>
  <c r="O8" i="14"/>
  <c r="S12" i="3"/>
  <c r="G10" i="14"/>
  <c r="C10" i="14"/>
  <c r="E9" i="14"/>
  <c r="H9" i="14"/>
  <c r="B10" i="14"/>
  <c r="M9" i="14"/>
  <c r="E8" i="14"/>
  <c r="I12" i="3"/>
  <c r="D10" i="14"/>
  <c r="I9" i="14"/>
  <c r="O10" i="14"/>
  <c r="K12" i="3"/>
  <c r="G8" i="14"/>
  <c r="C9" i="14"/>
  <c r="P10" i="14"/>
  <c r="F9" i="14"/>
  <c r="B8" i="14"/>
  <c r="H10" i="14"/>
  <c r="B9" i="14"/>
  <c r="E10" i="14"/>
  <c r="D9" i="14"/>
  <c r="I10" i="14"/>
  <c r="O9" i="14"/>
  <c r="O19" i="14" s="1"/>
  <c r="P9" i="14"/>
  <c r="J12" i="3"/>
  <c r="F8" i="14"/>
  <c r="M8" i="14"/>
  <c r="Q12" i="3"/>
  <c r="I8" i="14"/>
  <c r="G9" i="14"/>
  <c r="C8" i="14"/>
  <c r="G12" i="3"/>
  <c r="T12" i="3"/>
  <c r="P8" i="14"/>
  <c r="F10" i="14"/>
  <c r="P20" i="5" l="1"/>
  <c r="M23" i="5"/>
  <c r="P23" i="5" s="1"/>
  <c r="P22" i="5"/>
  <c r="P16" i="5"/>
  <c r="P15" i="5"/>
  <c r="P19" i="14"/>
  <c r="I11" i="14"/>
  <c r="I19" i="14" s="1"/>
  <c r="B11" i="14"/>
  <c r="B19" i="14" s="1"/>
  <c r="G11" i="14"/>
  <c r="G19" i="14" s="1"/>
  <c r="D11" i="14"/>
  <c r="D19" i="14" s="1"/>
  <c r="C11" i="14"/>
  <c r="C19" i="14" s="1"/>
  <c r="M11" i="14"/>
  <c r="M19" i="14" s="1"/>
  <c r="E11" i="14"/>
  <c r="E19" i="14" s="1"/>
  <c r="F11" i="14"/>
  <c r="F19" i="14" s="1"/>
  <c r="H11" i="14"/>
  <c r="H19" i="14" s="1"/>
  <c r="P13" i="5"/>
  <c r="P14" i="5"/>
  <c r="P12" i="5"/>
  <c r="P11" i="5"/>
  <c r="P10" i="5"/>
  <c r="Q7" i="26"/>
  <c r="Q10" i="26" s="1"/>
  <c r="N7" i="26"/>
  <c r="N10" i="26" s="1"/>
  <c r="G7" i="26"/>
  <c r="G10" i="26" s="1"/>
  <c r="C10" i="26"/>
  <c r="H7" i="26"/>
  <c r="H10" i="26" s="1"/>
  <c r="F7" i="26"/>
  <c r="F10" i="26" s="1"/>
  <c r="D7" i="26"/>
  <c r="D10" i="26" s="1"/>
  <c r="J7" i="26"/>
  <c r="J10" i="26" s="1"/>
  <c r="P7" i="26"/>
  <c r="P10" i="26" s="1"/>
  <c r="I7" i="26"/>
  <c r="I10" i="26" s="1"/>
  <c r="E7" i="26"/>
  <c r="E10" i="26" s="1"/>
  <c r="P9" i="5"/>
  <c r="E12" i="3"/>
  <c r="A5" i="1" s="1"/>
  <c r="AV6" i="3" l="1"/>
  <c r="BA50" i="3" l="1"/>
  <c r="BA62" i="3"/>
  <c r="BA43" i="3"/>
  <c r="BA47" i="3"/>
  <c r="BA51" i="3"/>
  <c r="BA55" i="3"/>
  <c r="BA59" i="3"/>
  <c r="BA63" i="3"/>
  <c r="BA44" i="3"/>
  <c r="BA48" i="3"/>
  <c r="BA52" i="3"/>
  <c r="BA56" i="3"/>
  <c r="BA60" i="3"/>
  <c r="BA64" i="3"/>
  <c r="BA45" i="3"/>
  <c r="BA49" i="3"/>
  <c r="BA53" i="3"/>
  <c r="BA57" i="3"/>
  <c r="BA61" i="3"/>
  <c r="BA46" i="3"/>
  <c r="BA54" i="3"/>
  <c r="BA58" i="3"/>
  <c r="AW28" i="3"/>
  <c r="AW32" i="3"/>
  <c r="AW36" i="3"/>
  <c r="AW40" i="3"/>
  <c r="AW44" i="3"/>
  <c r="AW48" i="3"/>
  <c r="AW52" i="3"/>
  <c r="AW56" i="3"/>
  <c r="AW60" i="3"/>
  <c r="AW64" i="3"/>
  <c r="AY29" i="3"/>
  <c r="AY33" i="3"/>
  <c r="AZ33" i="3" s="1"/>
  <c r="AY37" i="3"/>
  <c r="AZ37" i="3" s="1"/>
  <c r="AY41" i="3"/>
  <c r="AZ41" i="3" s="1"/>
  <c r="AY45" i="3"/>
  <c r="AY49" i="3"/>
  <c r="AY53" i="3"/>
  <c r="AY57" i="3"/>
  <c r="AY61" i="3"/>
  <c r="AW29" i="3"/>
  <c r="AX29" i="3" s="1"/>
  <c r="AW33" i="3"/>
  <c r="AW37" i="3"/>
  <c r="AW41" i="3"/>
  <c r="AW45" i="3"/>
  <c r="AW49" i="3"/>
  <c r="AW53" i="3"/>
  <c r="AW57" i="3"/>
  <c r="AW61" i="3"/>
  <c r="AY26" i="3"/>
  <c r="AZ26" i="3" s="1"/>
  <c r="AY30" i="3"/>
  <c r="AZ30" i="3" s="1"/>
  <c r="AY34" i="3"/>
  <c r="AY38" i="3"/>
  <c r="AZ38" i="3" s="1"/>
  <c r="J16" i="8" s="1"/>
  <c r="AY46" i="3"/>
  <c r="AY54" i="3"/>
  <c r="AY62" i="3"/>
  <c r="AW26" i="3"/>
  <c r="AW30" i="3"/>
  <c r="AW34" i="3"/>
  <c r="AW38" i="3"/>
  <c r="AW42" i="3"/>
  <c r="AW46" i="3"/>
  <c r="AW50" i="3"/>
  <c r="AW54" i="3"/>
  <c r="AW58" i="3"/>
  <c r="AW62" i="3"/>
  <c r="AY27" i="3"/>
  <c r="AZ27" i="3" s="1"/>
  <c r="AY31" i="3"/>
  <c r="AZ31" i="3" s="1"/>
  <c r="AY35" i="3"/>
  <c r="AZ35" i="3" s="1"/>
  <c r="AY39" i="3"/>
  <c r="AZ39" i="3" s="1"/>
  <c r="D17" i="13" s="1"/>
  <c r="E17" i="13" s="1"/>
  <c r="AY43" i="3"/>
  <c r="AY47" i="3"/>
  <c r="AY51" i="3"/>
  <c r="AY55" i="3"/>
  <c r="AY59" i="3"/>
  <c r="AY63" i="3"/>
  <c r="AW27" i="3"/>
  <c r="AW31" i="3"/>
  <c r="AW35" i="3"/>
  <c r="AX35" i="3" s="1"/>
  <c r="AW39" i="3"/>
  <c r="AW43" i="3"/>
  <c r="AW47" i="3"/>
  <c r="AW51" i="3"/>
  <c r="AW55" i="3"/>
  <c r="AW59" i="3"/>
  <c r="AW63" i="3"/>
  <c r="AY28" i="3"/>
  <c r="AZ28" i="3" s="1"/>
  <c r="AY32" i="3"/>
  <c r="AZ32" i="3" s="1"/>
  <c r="AY36" i="3"/>
  <c r="AZ36" i="3" s="1"/>
  <c r="AY40" i="3"/>
  <c r="AZ40" i="3" s="1"/>
  <c r="AY44" i="3"/>
  <c r="AY48" i="3"/>
  <c r="AY52" i="3"/>
  <c r="AY56" i="3"/>
  <c r="AY60" i="3"/>
  <c r="AY64" i="3"/>
  <c r="AY42" i="3"/>
  <c r="AZ42" i="3" s="1"/>
  <c r="AY50" i="3"/>
  <c r="AY58" i="3"/>
  <c r="AY25" i="3"/>
  <c r="AW25" i="3"/>
  <c r="AZ34" i="3"/>
  <c r="AZ48" i="3"/>
  <c r="AZ51" i="3"/>
  <c r="AX53" i="3"/>
  <c r="AZ55" i="3"/>
  <c r="D33" i="13" s="1"/>
  <c r="E33" i="13" s="1"/>
  <c r="AX57" i="3"/>
  <c r="I35" i="8" s="1"/>
  <c r="AZ59" i="3"/>
  <c r="AX61" i="3"/>
  <c r="AZ63" i="3"/>
  <c r="AX38" i="3"/>
  <c r="AX43" i="3"/>
  <c r="AZ44" i="3"/>
  <c r="AX46" i="3"/>
  <c r="AX47" i="3"/>
  <c r="AX50" i="3"/>
  <c r="AZ52" i="3"/>
  <c r="J30" i="8" s="1"/>
  <c r="AX54" i="3"/>
  <c r="AZ56" i="3"/>
  <c r="AX58" i="3"/>
  <c r="AZ60" i="3"/>
  <c r="AX62" i="3"/>
  <c r="AZ64" i="3"/>
  <c r="AX36" i="3"/>
  <c r="AX39" i="3"/>
  <c r="AZ45" i="3"/>
  <c r="AZ49" i="3"/>
  <c r="AX51" i="3"/>
  <c r="AZ53" i="3"/>
  <c r="AX55" i="3"/>
  <c r="AZ57" i="3"/>
  <c r="AX59" i="3"/>
  <c r="AZ61" i="3"/>
  <c r="AX63" i="3"/>
  <c r="AZ43" i="3"/>
  <c r="AX45" i="3"/>
  <c r="AZ46" i="3"/>
  <c r="AZ47" i="3"/>
  <c r="AZ50" i="3"/>
  <c r="AX52" i="3"/>
  <c r="AZ54" i="3"/>
  <c r="D32" i="13" s="1"/>
  <c r="E32" i="13" s="1"/>
  <c r="AX56" i="3"/>
  <c r="AZ58" i="3"/>
  <c r="AX60" i="3"/>
  <c r="AZ62" i="3"/>
  <c r="AX64" i="3"/>
  <c r="AU55" i="3"/>
  <c r="AU63" i="3"/>
  <c r="AU54" i="3"/>
  <c r="AU62" i="3"/>
  <c r="AU57" i="3"/>
  <c r="AU50" i="3"/>
  <c r="AV51" i="3"/>
  <c r="H29" i="8" s="1"/>
  <c r="AV55" i="3"/>
  <c r="H33" i="8" s="1"/>
  <c r="AV63" i="3"/>
  <c r="H41" i="8" s="1"/>
  <c r="AU61" i="3"/>
  <c r="AV50" i="3"/>
  <c r="H28" i="8" s="1"/>
  <c r="AU53" i="3"/>
  <c r="AV54" i="3"/>
  <c r="H32" i="8" s="1"/>
  <c r="AV58" i="3"/>
  <c r="H36" i="8" s="1"/>
  <c r="AV62" i="3"/>
  <c r="H40" i="8" s="1"/>
  <c r="AU52" i="3"/>
  <c r="AV53" i="3"/>
  <c r="H31" i="8" s="1"/>
  <c r="AU56" i="3"/>
  <c r="AV57" i="3"/>
  <c r="H35" i="8" s="1"/>
  <c r="AU60" i="3"/>
  <c r="AV61" i="3"/>
  <c r="H39" i="8" s="1"/>
  <c r="AU64" i="3"/>
  <c r="AU51" i="3"/>
  <c r="AV52" i="3"/>
  <c r="H30" i="8" s="1"/>
  <c r="AV56" i="3"/>
  <c r="H34" i="8" s="1"/>
  <c r="AU59" i="3"/>
  <c r="AV60" i="3"/>
  <c r="H38" i="8" s="1"/>
  <c r="AV64" i="3"/>
  <c r="H42" i="8" s="1"/>
  <c r="AU58" i="3"/>
  <c r="AV59" i="3"/>
  <c r="H37" i="8" s="1"/>
  <c r="AU32" i="3"/>
  <c r="AV32" i="3" s="1"/>
  <c r="H10" i="8" s="1"/>
  <c r="AU48" i="3"/>
  <c r="AV48" i="3" s="1"/>
  <c r="H26" i="8" s="1"/>
  <c r="AU47" i="3"/>
  <c r="AV47" i="3" s="1"/>
  <c r="H25" i="8" s="1"/>
  <c r="AU35" i="3"/>
  <c r="AV35" i="3" s="1"/>
  <c r="H13" i="8" s="1"/>
  <c r="AU34" i="3"/>
  <c r="AV34" i="3" s="1"/>
  <c r="H12" i="8" s="1"/>
  <c r="AU31" i="3"/>
  <c r="AV31" i="3" s="1"/>
  <c r="H9" i="8" s="1"/>
  <c r="AU27" i="3"/>
  <c r="AV27" i="3" s="1"/>
  <c r="AU36" i="3"/>
  <c r="AV36" i="3" s="1"/>
  <c r="H14" i="8" s="1"/>
  <c r="AU30" i="3"/>
  <c r="AV30" i="3" s="1"/>
  <c r="AU29" i="3"/>
  <c r="AV29" i="3" s="1"/>
  <c r="H7" i="8" s="1"/>
  <c r="AU46" i="3"/>
  <c r="AV46" i="3" s="1"/>
  <c r="H24" i="8" s="1"/>
  <c r="AU43" i="3"/>
  <c r="AV43" i="3" s="1"/>
  <c r="H21" i="8" s="1"/>
  <c r="AU42" i="3"/>
  <c r="AV42" i="3" s="1"/>
  <c r="H20" i="8" s="1"/>
  <c r="AU41" i="3"/>
  <c r="AV41" i="3" s="1"/>
  <c r="H19" i="8" s="1"/>
  <c r="AU37" i="3"/>
  <c r="AV37" i="3" s="1"/>
  <c r="H15" i="8" s="1"/>
  <c r="AU26" i="3"/>
  <c r="AV26" i="3" s="1"/>
  <c r="AU49" i="3"/>
  <c r="AV49" i="3" s="1"/>
  <c r="H27" i="8" s="1"/>
  <c r="AU40" i="3"/>
  <c r="AV40" i="3" s="1"/>
  <c r="H18" i="8" s="1"/>
  <c r="AU44" i="3"/>
  <c r="AV44" i="3" s="1"/>
  <c r="H22" i="8" s="1"/>
  <c r="AU45" i="3"/>
  <c r="AV45" i="3" s="1"/>
  <c r="H23" i="8" s="1"/>
  <c r="AU39" i="3"/>
  <c r="AV39" i="3" s="1"/>
  <c r="H17" i="8" s="1"/>
  <c r="AU38" i="3"/>
  <c r="AV38" i="3" s="1"/>
  <c r="H16" i="8" s="1"/>
  <c r="AU33" i="3"/>
  <c r="AV33" i="3" s="1"/>
  <c r="H11" i="8" s="1"/>
  <c r="AU28" i="3"/>
  <c r="AV28" i="3" s="1"/>
  <c r="AU25" i="3"/>
  <c r="AV25" i="3" s="1"/>
  <c r="BA34" i="3" l="1"/>
  <c r="BA37" i="3"/>
  <c r="BA38" i="3"/>
  <c r="AX34" i="3"/>
  <c r="I12" i="8" s="1"/>
  <c r="BA27" i="3"/>
  <c r="BA42" i="3"/>
  <c r="BA40" i="3"/>
  <c r="AX37" i="3"/>
  <c r="I15" i="8" s="1"/>
  <c r="BA39" i="3"/>
  <c r="BA41" i="3"/>
  <c r="BA36" i="3"/>
  <c r="AX42" i="3"/>
  <c r="B20" i="13" s="1"/>
  <c r="C20" i="13" s="1"/>
  <c r="BA35" i="3"/>
  <c r="BA30" i="3"/>
  <c r="BA33" i="3"/>
  <c r="BA28" i="3"/>
  <c r="BA31" i="3"/>
  <c r="BA25" i="3"/>
  <c r="BA29" i="3"/>
  <c r="AZ29" i="3"/>
  <c r="J7" i="8" s="1"/>
  <c r="AZ25" i="3"/>
  <c r="J3" i="8" s="1"/>
  <c r="AX28" i="3"/>
  <c r="I6" i="8" s="1"/>
  <c r="BA32" i="3"/>
  <c r="AX30" i="3"/>
  <c r="B8" i="13" s="1"/>
  <c r="C8" i="13" s="1"/>
  <c r="BA26" i="3"/>
  <c r="AX31" i="3"/>
  <c r="B9" i="13" s="1"/>
  <c r="C9" i="13" s="1"/>
  <c r="AX27" i="3"/>
  <c r="I5" i="8" s="1"/>
  <c r="AX26" i="3"/>
  <c r="AX32" i="3"/>
  <c r="B10" i="13" s="1"/>
  <c r="C10" i="13" s="1"/>
  <c r="AX48" i="3"/>
  <c r="I26" i="8" s="1"/>
  <c r="AX44" i="3"/>
  <c r="B22" i="13" s="1"/>
  <c r="C22" i="13" s="1"/>
  <c r="AX40" i="3"/>
  <c r="B18" i="13" s="1"/>
  <c r="C18" i="13" s="1"/>
  <c r="AX41" i="3"/>
  <c r="I19" i="8" s="1"/>
  <c r="AX49" i="3"/>
  <c r="I27" i="8" s="1"/>
  <c r="AX33" i="3"/>
  <c r="B11" i="13" s="1"/>
  <c r="C11" i="13" s="1"/>
  <c r="AX25" i="3"/>
  <c r="I3" i="8" s="1"/>
  <c r="J22" i="8"/>
  <c r="I7" i="8"/>
  <c r="J8" i="8"/>
  <c r="B13" i="13"/>
  <c r="C13" i="13" s="1"/>
  <c r="B23" i="13"/>
  <c r="C23" i="13" s="1"/>
  <c r="H5" i="8"/>
  <c r="H6" i="8"/>
  <c r="H8" i="8"/>
  <c r="H4" i="8"/>
  <c r="J33" i="8"/>
  <c r="H3" i="8"/>
  <c r="J17" i="8"/>
  <c r="J32" i="8"/>
  <c r="AU21" i="3"/>
  <c r="AU24" i="3"/>
  <c r="AU23" i="3" s="1"/>
  <c r="AU20" i="3" s="1"/>
  <c r="AU22" i="3"/>
  <c r="AW24" i="3"/>
  <c r="AW23" i="3" s="1"/>
  <c r="AW20" i="3" s="1"/>
  <c r="AW21" i="3"/>
  <c r="AY21" i="3"/>
  <c r="AY24" i="3"/>
  <c r="AY23" i="3" s="1"/>
  <c r="AY20" i="3" s="1"/>
  <c r="B35" i="13"/>
  <c r="C35" i="13" s="1"/>
  <c r="D16" i="13"/>
  <c r="E16" i="13" s="1"/>
  <c r="D30" i="13"/>
  <c r="E30" i="13" s="1"/>
  <c r="J35" i="8"/>
  <c r="D35" i="13"/>
  <c r="E35" i="13" s="1"/>
  <c r="J25" i="8"/>
  <c r="D25" i="13"/>
  <c r="E25" i="13" s="1"/>
  <c r="D23" i="13"/>
  <c r="E23" i="13" s="1"/>
  <c r="J23" i="8"/>
  <c r="D19" i="13"/>
  <c r="E19" i="13" s="1"/>
  <c r="J19" i="8"/>
  <c r="D39" i="13"/>
  <c r="E39" i="13" s="1"/>
  <c r="J39" i="8"/>
  <c r="D40" i="13"/>
  <c r="E40" i="13" s="1"/>
  <c r="J40" i="8"/>
  <c r="I24" i="8"/>
  <c r="B24" i="13"/>
  <c r="C24" i="13" s="1"/>
  <c r="D14" i="13"/>
  <c r="E14" i="13" s="1"/>
  <c r="J14" i="8"/>
  <c r="D28" i="13"/>
  <c r="E28" i="13" s="1"/>
  <c r="J28" i="8"/>
  <c r="B16" i="13"/>
  <c r="C16" i="13" s="1"/>
  <c r="I16" i="8"/>
  <c r="B14" i="13"/>
  <c r="C14" i="13" s="1"/>
  <c r="I14" i="8"/>
  <c r="I17" i="8"/>
  <c r="B17" i="13"/>
  <c r="C17" i="13" s="1"/>
  <c r="I30" i="8"/>
  <c r="B30" i="13"/>
  <c r="C30" i="13" s="1"/>
  <c r="J29" i="8"/>
  <c r="D29" i="13"/>
  <c r="E29" i="13" s="1"/>
  <c r="I42" i="8"/>
  <c r="B42" i="13"/>
  <c r="C42" i="13" s="1"/>
  <c r="I25" i="8"/>
  <c r="B25" i="13"/>
  <c r="C25" i="13" s="1"/>
  <c r="I39" i="8"/>
  <c r="B39" i="13"/>
  <c r="C39" i="13" s="1"/>
  <c r="D34" i="13"/>
  <c r="E34" i="13" s="1"/>
  <c r="J34" i="8"/>
  <c r="J11" i="8"/>
  <c r="D11" i="13"/>
  <c r="E11" i="13" s="1"/>
  <c r="B21" i="13"/>
  <c r="C21" i="13" s="1"/>
  <c r="I21" i="8"/>
  <c r="J20" i="8"/>
  <c r="D20" i="13"/>
  <c r="E20" i="13" s="1"/>
  <c r="D41" i="13"/>
  <c r="E41" i="13" s="1"/>
  <c r="J41" i="8"/>
  <c r="AY22" i="3"/>
  <c r="AW22" i="3"/>
  <c r="J12" i="8"/>
  <c r="D12" i="13"/>
  <c r="E12" i="13" s="1"/>
  <c r="D10" i="13"/>
  <c r="E10" i="13" s="1"/>
  <c r="J10" i="8"/>
  <c r="D24" i="13"/>
  <c r="E24" i="13" s="1"/>
  <c r="J24" i="8"/>
  <c r="B34" i="13"/>
  <c r="C34" i="13" s="1"/>
  <c r="I34" i="8"/>
  <c r="B36" i="13"/>
  <c r="C36" i="13" s="1"/>
  <c r="I36" i="8"/>
  <c r="D8" i="13"/>
  <c r="E8" i="13" s="1"/>
  <c r="D9" i="13"/>
  <c r="E9" i="13" s="1"/>
  <c r="J9" i="8"/>
  <c r="J27" i="8"/>
  <c r="D27" i="13"/>
  <c r="E27" i="13" s="1"/>
  <c r="I41" i="8"/>
  <c r="B41" i="13"/>
  <c r="C41" i="13" s="1"/>
  <c r="B31" i="13"/>
  <c r="C31" i="13" s="1"/>
  <c r="I31" i="8"/>
  <c r="D21" i="13"/>
  <c r="E21" i="13" s="1"/>
  <c r="J21" i="8"/>
  <c r="B29" i="13"/>
  <c r="C29" i="13" s="1"/>
  <c r="I29" i="8"/>
  <c r="J37" i="8"/>
  <c r="D37" i="13"/>
  <c r="E37" i="13" s="1"/>
  <c r="D38" i="13"/>
  <c r="E38" i="13" s="1"/>
  <c r="J38" i="8"/>
  <c r="J18" i="8"/>
  <c r="D18" i="13"/>
  <c r="E18" i="13" s="1"/>
  <c r="B33" i="13"/>
  <c r="C33" i="13" s="1"/>
  <c r="I33" i="8"/>
  <c r="J31" i="8"/>
  <c r="D31" i="13"/>
  <c r="E31" i="13" s="1"/>
  <c r="J6" i="8"/>
  <c r="D6" i="13"/>
  <c r="E6" i="13" s="1"/>
  <c r="J26" i="8"/>
  <c r="D26" i="13"/>
  <c r="E26" i="13" s="1"/>
  <c r="J5" i="8"/>
  <c r="D5" i="13"/>
  <c r="E5" i="13" s="1"/>
  <c r="D36" i="13"/>
  <c r="E36" i="13" s="1"/>
  <c r="J36" i="8"/>
  <c r="J13" i="8"/>
  <c r="D13" i="13"/>
  <c r="E13" i="13" s="1"/>
  <c r="B37" i="13"/>
  <c r="C37" i="13" s="1"/>
  <c r="I37" i="8"/>
  <c r="J42" i="8"/>
  <c r="D42" i="13"/>
  <c r="E42" i="13" s="1"/>
  <c r="B32" i="13"/>
  <c r="C32" i="13" s="1"/>
  <c r="I32" i="8"/>
  <c r="I40" i="8"/>
  <c r="B40" i="13"/>
  <c r="C40" i="13" s="1"/>
  <c r="B38" i="13"/>
  <c r="C38" i="13" s="1"/>
  <c r="I38" i="8"/>
  <c r="B28" i="13"/>
  <c r="C28" i="13" s="1"/>
  <c r="I28" i="8"/>
  <c r="J15" i="8"/>
  <c r="D15" i="13"/>
  <c r="E15" i="13" s="1"/>
  <c r="B15" i="13" l="1"/>
  <c r="C15" i="13" s="1"/>
  <c r="I20" i="8"/>
  <c r="D7" i="13"/>
  <c r="E7" i="13" s="1"/>
  <c r="I9" i="8"/>
  <c r="D3" i="13"/>
  <c r="E3" i="13" s="1"/>
  <c r="B6" i="13"/>
  <c r="C6" i="13" s="1"/>
  <c r="I10" i="8"/>
  <c r="B26" i="13"/>
  <c r="C26" i="13" s="1"/>
  <c r="I18" i="8"/>
  <c r="B19" i="13"/>
  <c r="C19" i="13" s="1"/>
  <c r="I22" i="8"/>
  <c r="I11" i="8"/>
  <c r="B7" i="13"/>
  <c r="C7" i="13" s="1"/>
  <c r="D22" i="13"/>
  <c r="E22" i="13" s="1"/>
  <c r="I13" i="8"/>
  <c r="B27" i="13"/>
  <c r="C27" i="13" s="1"/>
  <c r="B12" i="13"/>
  <c r="C12" i="13" s="1"/>
  <c r="I23" i="8"/>
  <c r="B4" i="13"/>
  <c r="C4" i="13" s="1"/>
  <c r="I4" i="8"/>
  <c r="AX22" i="3"/>
  <c r="B5" i="13"/>
  <c r="C5" i="13" s="1"/>
  <c r="I8" i="8"/>
  <c r="AV22" i="3"/>
  <c r="AV21" i="3"/>
  <c r="AV24" i="3"/>
  <c r="AV23" i="3"/>
  <c r="B3" i="13"/>
  <c r="C3" i="13" s="1"/>
  <c r="AX21" i="3"/>
  <c r="BA24" i="3"/>
  <c r="AX24" i="3"/>
  <c r="BA20" i="3"/>
  <c r="AX23" i="3"/>
  <c r="BA22" i="3"/>
  <c r="BA21" i="3"/>
  <c r="BA23" i="3"/>
  <c r="AZ22" i="3"/>
  <c r="AZ24" i="3"/>
  <c r="G27" i="8" s="1"/>
  <c r="AZ21" i="3"/>
  <c r="AZ23" i="3"/>
  <c r="J4" i="8"/>
  <c r="D4" i="13"/>
  <c r="E4" i="13" s="1"/>
  <c r="F26" i="8" l="1"/>
  <c r="F27" i="8"/>
  <c r="E26" i="8"/>
  <c r="E27" i="8"/>
  <c r="G25" i="8"/>
  <c r="G26" i="8"/>
  <c r="F24" i="8"/>
  <c r="F25" i="8"/>
  <c r="E24" i="8"/>
  <c r="E25" i="8"/>
  <c r="G23" i="8"/>
  <c r="G24" i="8"/>
  <c r="F22" i="8"/>
  <c r="F23" i="8"/>
  <c r="E22" i="8"/>
  <c r="E23" i="8"/>
  <c r="G21" i="8"/>
  <c r="G22" i="8"/>
  <c r="F20" i="8"/>
  <c r="F21" i="8"/>
  <c r="E20" i="8"/>
  <c r="E21" i="8"/>
  <c r="G19" i="8"/>
  <c r="G20" i="8"/>
  <c r="F18" i="8"/>
  <c r="F19" i="8"/>
  <c r="E18" i="8"/>
  <c r="E19" i="8"/>
  <c r="G17" i="8"/>
  <c r="G18" i="8"/>
  <c r="F16" i="8"/>
  <c r="F17" i="8"/>
  <c r="E16" i="8"/>
  <c r="E17" i="8"/>
  <c r="G15" i="8"/>
  <c r="G16" i="8"/>
  <c r="F14" i="8"/>
  <c r="F15" i="8"/>
  <c r="E14" i="8"/>
  <c r="E15" i="8"/>
  <c r="G13" i="8"/>
  <c r="G14" i="8"/>
  <c r="F12" i="8"/>
  <c r="F13" i="8"/>
  <c r="E12" i="8"/>
  <c r="E13" i="8"/>
  <c r="G11" i="8"/>
  <c r="G12" i="8"/>
  <c r="F10" i="8"/>
  <c r="F11" i="8"/>
  <c r="E10" i="8"/>
  <c r="E11" i="8"/>
  <c r="G9" i="8"/>
  <c r="G10" i="8"/>
  <c r="F8" i="8"/>
  <c r="F9" i="8"/>
  <c r="E8" i="8"/>
  <c r="E9" i="8"/>
  <c r="C8" i="7"/>
  <c r="D8" i="7" s="1"/>
  <c r="C8" i="22"/>
  <c r="D8" i="22" s="1"/>
  <c r="E8" i="7"/>
  <c r="F8" i="7" s="1"/>
  <c r="E8" i="22"/>
  <c r="F8" i="22" s="1"/>
  <c r="K8" i="7"/>
  <c r="L8" i="7" s="1"/>
  <c r="K8" i="22"/>
  <c r="L8" i="22" s="1"/>
  <c r="I8" i="7"/>
  <c r="J8" i="7" s="1"/>
  <c r="I8" i="22"/>
  <c r="J8" i="22" s="1"/>
  <c r="G8" i="7"/>
  <c r="H8" i="7" s="1"/>
  <c r="G8" i="22"/>
  <c r="H8" i="22" s="1"/>
  <c r="E6" i="8"/>
  <c r="E7" i="8"/>
  <c r="E5" i="8"/>
  <c r="E4" i="8"/>
  <c r="E3" i="8"/>
  <c r="F3" i="8"/>
  <c r="C9" i="8"/>
  <c r="C29" i="8"/>
  <c r="C24" i="8"/>
  <c r="C30" i="8"/>
  <c r="C34" i="8"/>
  <c r="C5" i="8"/>
  <c r="C7" i="8"/>
  <c r="C18" i="8"/>
  <c r="C10" i="8"/>
  <c r="C36" i="8"/>
  <c r="C16" i="8"/>
  <c r="C12" i="8"/>
  <c r="C37" i="8"/>
  <c r="C11" i="8"/>
  <c r="C31" i="8"/>
  <c r="C32" i="8"/>
  <c r="C6" i="8"/>
  <c r="C39" i="8"/>
  <c r="C43" i="8"/>
  <c r="C4" i="8"/>
  <c r="C15" i="8"/>
  <c r="C14" i="8"/>
  <c r="C38" i="8"/>
  <c r="C20" i="8"/>
  <c r="C33" i="8"/>
  <c r="C21" i="8"/>
  <c r="C22" i="8"/>
  <c r="C42" i="8"/>
  <c r="F5" i="8"/>
  <c r="F4" i="8"/>
  <c r="C28" i="8"/>
  <c r="C25" i="8"/>
  <c r="C41" i="8"/>
  <c r="C19" i="8"/>
  <c r="C17" i="8"/>
  <c r="C23" i="8"/>
  <c r="C8" i="8"/>
  <c r="C35" i="8"/>
  <c r="C13" i="8"/>
  <c r="C26" i="8"/>
  <c r="F7" i="8"/>
  <c r="C27" i="8"/>
  <c r="C3" i="8"/>
  <c r="C40" i="8"/>
  <c r="F6" i="8"/>
  <c r="G7" i="8"/>
  <c r="G8" i="8"/>
  <c r="G5" i="8"/>
  <c r="G6" i="8"/>
  <c r="D18" i="8"/>
  <c r="D43" i="8"/>
  <c r="D21" i="8"/>
  <c r="D31" i="8"/>
  <c r="D30" i="8"/>
  <c r="G3" i="8"/>
  <c r="D8" i="8"/>
  <c r="D40" i="8"/>
  <c r="D10" i="8"/>
  <c r="D19" i="8"/>
  <c r="D15" i="8"/>
  <c r="D27" i="8"/>
  <c r="D4" i="8"/>
  <c r="D28" i="8"/>
  <c r="D36" i="8"/>
  <c r="D39" i="8"/>
  <c r="D42" i="8"/>
  <c r="D37" i="8"/>
  <c r="D6" i="8"/>
  <c r="D14" i="8"/>
  <c r="D29" i="8"/>
  <c r="D20" i="8"/>
  <c r="D32" i="8"/>
  <c r="D26" i="8"/>
  <c r="D3" i="8"/>
  <c r="D41" i="8"/>
  <c r="D35" i="8"/>
  <c r="D11" i="8"/>
  <c r="D9" i="8"/>
  <c r="D7" i="8"/>
  <c r="D38" i="8"/>
  <c r="G4" i="8"/>
  <c r="D5" i="8"/>
  <c r="D22" i="8"/>
  <c r="D25" i="8"/>
  <c r="D24" i="8"/>
  <c r="D33" i="8"/>
  <c r="D16" i="8"/>
  <c r="D12" i="8"/>
  <c r="D23" i="8"/>
  <c r="D13" i="8"/>
  <c r="D34" i="8"/>
  <c r="D17" i="8"/>
  <c r="M8" i="7" l="1"/>
  <c r="M8" i="22"/>
</calcChain>
</file>

<file path=xl/comments1.xml><?xml version="1.0" encoding="utf-8"?>
<comments xmlns="http://schemas.openxmlformats.org/spreadsheetml/2006/main">
  <authors>
    <author>Анастасия Мендель</author>
  </authors>
  <commentList>
    <comment ref="A5" authorId="0" shapeId="0">
      <text>
        <r>
          <rPr>
            <sz val="9"/>
            <color indexed="81"/>
            <rFont val="Tahoma"/>
            <family val="2"/>
            <charset val="204"/>
          </rPr>
          <t>Проверка введенных баллов</t>
        </r>
      </text>
    </comment>
    <comment ref="A7" authorId="0" shapeId="0">
      <text>
        <r>
          <rPr>
            <sz val="9"/>
            <color indexed="81"/>
            <rFont val="Tahoma"/>
            <family val="2"/>
            <charset val="204"/>
          </rPr>
          <t>Максимальное количество баллов</t>
        </r>
      </text>
    </comment>
  </commentList>
</comments>
</file>

<file path=xl/comments2.xml><?xml version="1.0" encoding="utf-8"?>
<comments xmlns="http://schemas.openxmlformats.org/spreadsheetml/2006/main">
  <authors>
    <author>Анастасия Мендель</author>
  </authors>
  <commentLis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выполнявших вариант 1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Всего по списку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выполнявших вариант 2</t>
        </r>
      </text>
    </comment>
  </commentList>
</comments>
</file>

<file path=xl/comments3.xml><?xml version="1.0" encoding="utf-8"?>
<comments xmlns="http://schemas.openxmlformats.org/spreadsheetml/2006/main">
  <authors>
    <author>Анастасия Мендель</author>
    <author>РЦОКО</author>
  </authors>
  <commentList>
    <comment ref="AU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балл</t>
        </r>
      </text>
    </comment>
    <comment ref="AV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%</t>
        </r>
      </text>
    </comment>
    <comment ref="AW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балл</t>
        </r>
      </text>
    </comment>
    <comment ref="AX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%</t>
        </r>
      </text>
    </comment>
    <comment ref="AY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балл</t>
        </r>
      </text>
    </comment>
    <comment ref="AZ21" authorId="0" shapeId="0">
      <text>
        <r>
          <rPr>
            <b/>
            <sz val="9"/>
            <color indexed="81"/>
            <rFont val="Tahoma"/>
            <family val="2"/>
            <charset val="204"/>
          </rPr>
          <t>Максимальный %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выполнявших вариант 1</t>
        </r>
      </text>
    </comment>
    <comment ref="AU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балл</t>
        </r>
      </text>
    </comment>
    <comment ref="AV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%</t>
        </r>
      </text>
    </comment>
    <comment ref="AW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балл</t>
        </r>
      </text>
    </comment>
    <comment ref="AX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%</t>
        </r>
      </text>
    </comment>
    <comment ref="AY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балл</t>
        </r>
      </text>
    </comment>
    <comment ref="AZ22" authorId="0" shapeId="0">
      <text>
        <r>
          <rPr>
            <b/>
            <sz val="9"/>
            <color indexed="81"/>
            <rFont val="Tahoma"/>
            <family val="2"/>
            <charset val="204"/>
          </rPr>
          <t>Минимальный %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  <charset val="204"/>
          </rPr>
          <t>Всего по списку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Кол-во выполнявших вариант 2</t>
        </r>
      </text>
    </comment>
    <comment ref="AU23" authorId="1" shape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средний балл</t>
        </r>
      </text>
    </comment>
    <comment ref="AU24" authorId="1" shape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сумма баллов</t>
        </r>
      </text>
    </comment>
  </commentList>
</comments>
</file>

<file path=xl/sharedStrings.xml><?xml version="1.0" encoding="utf-8"?>
<sst xmlns="http://schemas.openxmlformats.org/spreadsheetml/2006/main" count="1420" uniqueCount="1141">
  <si>
    <t>Код школы:</t>
  </si>
  <si>
    <t>Код класса:</t>
  </si>
  <si>
    <r>
      <t>Название образовательного учреждения:</t>
    </r>
    <r>
      <rPr>
        <sz val="10"/>
        <rFont val="Cambria"/>
        <family val="1"/>
        <charset val="204"/>
      </rPr>
      <t xml:space="preserve"> </t>
    </r>
  </si>
  <si>
    <t>(1)</t>
  </si>
  <si>
    <t>(2)</t>
  </si>
  <si>
    <t>(3)</t>
  </si>
  <si>
    <t>(4)</t>
  </si>
  <si>
    <t>(5а)</t>
  </si>
  <si>
    <t>(5б)</t>
  </si>
  <si>
    <t>(6)</t>
  </si>
  <si>
    <t>№ п/п</t>
  </si>
  <si>
    <t>№ по журналу</t>
  </si>
  <si>
    <t>Фамилия, Имя учащегося</t>
  </si>
  <si>
    <t>Код учащегося</t>
  </si>
  <si>
    <t>Пол (ж-1; м-2)</t>
  </si>
  <si>
    <t>Дата рождения (мес/год)</t>
  </si>
  <si>
    <t>Код школы</t>
  </si>
  <si>
    <t>Код класса</t>
  </si>
  <si>
    <t>Дата проведения:</t>
  </si>
  <si>
    <t>Данные для всех учащихся внесены</t>
  </si>
  <si>
    <t>№ учащегося</t>
  </si>
  <si>
    <t>Процент от максимального балла за всю работу</t>
  </si>
  <si>
    <t>Nуч</t>
  </si>
  <si>
    <t>ФИО</t>
  </si>
  <si>
    <t>Название образовательной организации:</t>
  </si>
  <si>
    <t>Выполняло работу:</t>
  </si>
  <si>
    <t>ВАРИАНТ</t>
  </si>
  <si>
    <t>НОМЕР ЗАДАНИЯ</t>
  </si>
  <si>
    <t>Уровень достижений</t>
  </si>
  <si>
    <t>N</t>
  </si>
  <si>
    <t>проверка</t>
  </si>
  <si>
    <t>ОУ:</t>
  </si>
  <si>
    <t>Выполнили верно</t>
  </si>
  <si>
    <t>Выполнили неверно</t>
  </si>
  <si>
    <t>Не приступили к выполнению</t>
  </si>
  <si>
    <t>чел.</t>
  </si>
  <si>
    <t>%</t>
  </si>
  <si>
    <t>Кол-во участников</t>
  </si>
  <si>
    <t>кол-во</t>
  </si>
  <si>
    <t>доля</t>
  </si>
  <si>
    <t>Низкий</t>
  </si>
  <si>
    <t>Высокий</t>
  </si>
  <si>
    <t>Ученик</t>
  </si>
  <si>
    <t>Среднее за работу</t>
  </si>
  <si>
    <t>Диаграмма_1_Результаты</t>
  </si>
  <si>
    <t>Шкала</t>
  </si>
  <si>
    <t>Задания выполнены полностью</t>
  </si>
  <si>
    <t>Задания выполнены частично</t>
  </si>
  <si>
    <t>Задания выполнены неверно</t>
  </si>
  <si>
    <t>Не приступали к выполнению</t>
  </si>
  <si>
    <t>Диаграмма_3_Анализ_умения</t>
  </si>
  <si>
    <r>
      <t xml:space="preserve">Процент от </t>
    </r>
    <r>
      <rPr>
        <b/>
        <u/>
        <sz val="10"/>
        <rFont val="Cambria"/>
        <family val="1"/>
        <charset val="204"/>
        <scheme val="major"/>
      </rPr>
      <t>максимального кол-ва заданий</t>
    </r>
  </si>
  <si>
    <r>
      <t xml:space="preserve">Процент от </t>
    </r>
    <r>
      <rPr>
        <b/>
        <u/>
        <sz val="10"/>
        <rFont val="Cambria"/>
        <family val="1"/>
        <charset val="204"/>
      </rPr>
      <t>максимального балла</t>
    </r>
    <r>
      <rPr>
        <b/>
        <sz val="10"/>
        <rFont val="Cambria"/>
        <family val="1"/>
        <charset val="204"/>
      </rPr>
      <t xml:space="preserve"> за задания повышенного уровня</t>
    </r>
  </si>
  <si>
    <t>Пониженный</t>
  </si>
  <si>
    <t>Базовый</t>
  </si>
  <si>
    <t>Повышенный</t>
  </si>
  <si>
    <t>Вариант 1, 2</t>
  </si>
  <si>
    <t>№ задания</t>
  </si>
  <si>
    <t>Уровень сложности</t>
  </si>
  <si>
    <t>Тип задания</t>
  </si>
  <si>
    <t>Б</t>
  </si>
  <si>
    <t>П</t>
  </si>
  <si>
    <t>Балл</t>
  </si>
  <si>
    <t>№ ученика</t>
  </si>
  <si>
    <t>Диаграмма_Результаты</t>
  </si>
  <si>
    <t>Уровни освоения учебного материала</t>
  </si>
  <si>
    <t>общеобразовательная</t>
  </si>
  <si>
    <t>лицей</t>
  </si>
  <si>
    <t>интернат</t>
  </si>
  <si>
    <t>гимназия</t>
  </si>
  <si>
    <t>с углубленным изучением отдельных предметов</t>
  </si>
  <si>
    <t>учебно-воспитательный комплекс</t>
  </si>
  <si>
    <t>Другой</t>
  </si>
  <si>
    <t>Анкета учителя</t>
  </si>
  <si>
    <t>Вопрос 1</t>
  </si>
  <si>
    <t>начальная школа - детский сад</t>
  </si>
  <si>
    <t>Вопрос 8</t>
  </si>
  <si>
    <t>Высшая</t>
  </si>
  <si>
    <t>Первая</t>
  </si>
  <si>
    <t>Вторая</t>
  </si>
  <si>
    <t>Соответствие занимаемой должности</t>
  </si>
  <si>
    <t>Молодой специалист</t>
  </si>
  <si>
    <t>Не имею</t>
  </si>
  <si>
    <t xml:space="preserve"> </t>
  </si>
  <si>
    <t>% за всю работу</t>
  </si>
  <si>
    <t>Для квадрата</t>
  </si>
  <si>
    <t>кол-во учеников в классе</t>
  </si>
  <si>
    <t>Среднее за базовый уровень</t>
  </si>
  <si>
    <t>Среднее за повышенный уровень</t>
  </si>
  <si>
    <t>% за баз. Ур</t>
  </si>
  <si>
    <t>% за пов. Ур.</t>
  </si>
  <si>
    <t>Средняя успешность выполнения заданий базового уровня</t>
  </si>
  <si>
    <t>Средняя успешность выполнения заданий повышенного уровня</t>
  </si>
  <si>
    <t>% за базовый уровень</t>
  </si>
  <si>
    <t>% за повышенный уровень</t>
  </si>
  <si>
    <t>набрали 2 балла</t>
  </si>
  <si>
    <t>набрали 1 балл</t>
  </si>
  <si>
    <t>Набрали 0 баллов</t>
  </si>
  <si>
    <t>СПИСОК КЛАССА</t>
  </si>
  <si>
    <t>КЛЮЧИ</t>
  </si>
  <si>
    <t>Возраст</t>
  </si>
  <si>
    <t>Категория</t>
  </si>
  <si>
    <t>Стаж</t>
  </si>
  <si>
    <t>Проверяемые элементы содержания</t>
  </si>
  <si>
    <t>Проверяемые умения</t>
  </si>
  <si>
    <t>ФИО учителя</t>
  </si>
  <si>
    <t>138001</t>
  </si>
  <si>
    <t>Название</t>
  </si>
  <si>
    <t>Код</t>
  </si>
  <si>
    <t>138071</t>
  </si>
  <si>
    <t>133001</t>
  </si>
  <si>
    <t>133002</t>
  </si>
  <si>
    <t>133003</t>
  </si>
  <si>
    <t>133004</t>
  </si>
  <si>
    <t>233012</t>
  </si>
  <si>
    <t>233006</t>
  </si>
  <si>
    <t>233008</t>
  </si>
  <si>
    <t>233005</t>
  </si>
  <si>
    <t>233011</t>
  </si>
  <si>
    <t>233007</t>
  </si>
  <si>
    <t>233010</t>
  </si>
  <si>
    <t>233016</t>
  </si>
  <si>
    <t>235002</t>
  </si>
  <si>
    <t>235005</t>
  </si>
  <si>
    <t>235012</t>
  </si>
  <si>
    <t>235006</t>
  </si>
  <si>
    <t>235007</t>
  </si>
  <si>
    <t>235014</t>
  </si>
  <si>
    <t>235008</t>
  </si>
  <si>
    <t>235001</t>
  </si>
  <si>
    <t>235009</t>
  </si>
  <si>
    <t>235010</t>
  </si>
  <si>
    <t>235003</t>
  </si>
  <si>
    <t>235013</t>
  </si>
  <si>
    <t>235011</t>
  </si>
  <si>
    <t>235016</t>
  </si>
  <si>
    <t>153526</t>
  </si>
  <si>
    <t>153527</t>
  </si>
  <si>
    <t>153525</t>
  </si>
  <si>
    <t>153524</t>
  </si>
  <si>
    <t>127001</t>
  </si>
  <si>
    <t>127002</t>
  </si>
  <si>
    <t>152713</t>
  </si>
  <si>
    <t>127003</t>
  </si>
  <si>
    <t>127004</t>
  </si>
  <si>
    <t>127005</t>
  </si>
  <si>
    <t>127006</t>
  </si>
  <si>
    <t>227010</t>
  </si>
  <si>
    <t>227013</t>
  </si>
  <si>
    <t>227012</t>
  </si>
  <si>
    <t>227007</t>
  </si>
  <si>
    <t>227018</t>
  </si>
  <si>
    <t>227009</t>
  </si>
  <si>
    <t>227011</t>
  </si>
  <si>
    <t>227021</t>
  </si>
  <si>
    <t>227022</t>
  </si>
  <si>
    <t>227019</t>
  </si>
  <si>
    <t>227020</t>
  </si>
  <si>
    <t>227017</t>
  </si>
  <si>
    <t>152712</t>
  </si>
  <si>
    <t>152711</t>
  </si>
  <si>
    <t>227032</t>
  </si>
  <si>
    <t>227016</t>
  </si>
  <si>
    <t>227015</t>
  </si>
  <si>
    <t>227030</t>
  </si>
  <si>
    <t>227029</t>
  </si>
  <si>
    <t>122001</t>
  </si>
  <si>
    <t>122003</t>
  </si>
  <si>
    <t>152206</t>
  </si>
  <si>
    <t>222007</t>
  </si>
  <si>
    <t>222008</t>
  </si>
  <si>
    <t>222002</t>
  </si>
  <si>
    <t>222009</t>
  </si>
  <si>
    <t>152205</t>
  </si>
  <si>
    <t>124001</t>
  </si>
  <si>
    <t>124002</t>
  </si>
  <si>
    <t>124003</t>
  </si>
  <si>
    <t>124004</t>
  </si>
  <si>
    <t>152407</t>
  </si>
  <si>
    <t>224006</t>
  </si>
  <si>
    <t>124007</t>
  </si>
  <si>
    <t>124010</t>
  </si>
  <si>
    <t>224020</t>
  </si>
  <si>
    <t>224008</t>
  </si>
  <si>
    <t>224009</t>
  </si>
  <si>
    <t>224018</t>
  </si>
  <si>
    <t>224012</t>
  </si>
  <si>
    <t>224013</t>
  </si>
  <si>
    <t>224019</t>
  </si>
  <si>
    <t>224015</t>
  </si>
  <si>
    <t>152408</t>
  </si>
  <si>
    <t>125001</t>
  </si>
  <si>
    <t>125002</t>
  </si>
  <si>
    <t>125004</t>
  </si>
  <si>
    <t>125003</t>
  </si>
  <si>
    <t>225008</t>
  </si>
  <si>
    <t>225009</t>
  </si>
  <si>
    <t>225010</t>
  </si>
  <si>
    <t>225007</t>
  </si>
  <si>
    <t>225005</t>
  </si>
  <si>
    <t>225013</t>
  </si>
  <si>
    <t>225018</t>
  </si>
  <si>
    <t>225015</t>
  </si>
  <si>
    <t>225014</t>
  </si>
  <si>
    <t>225016</t>
  </si>
  <si>
    <t>225019</t>
  </si>
  <si>
    <t>152509</t>
  </si>
  <si>
    <t>231001</t>
  </si>
  <si>
    <t>231002</t>
  </si>
  <si>
    <t>231003</t>
  </si>
  <si>
    <t>153121</t>
  </si>
  <si>
    <t>132001</t>
  </si>
  <si>
    <t>132002</t>
  </si>
  <si>
    <t>132003</t>
  </si>
  <si>
    <t>132004</t>
  </si>
  <si>
    <t>132005</t>
  </si>
  <si>
    <t>132006</t>
  </si>
  <si>
    <t>232014</t>
  </si>
  <si>
    <t>132008</t>
  </si>
  <si>
    <t>132009</t>
  </si>
  <si>
    <t>137001</t>
  </si>
  <si>
    <t>137041</t>
  </si>
  <si>
    <t>137002</t>
  </si>
  <si>
    <t>137003</t>
  </si>
  <si>
    <t>137004</t>
  </si>
  <si>
    <t>137005</t>
  </si>
  <si>
    <t>137006</t>
  </si>
  <si>
    <t>137007</t>
  </si>
  <si>
    <t>137008</t>
  </si>
  <si>
    <t>137010</t>
  </si>
  <si>
    <t>137011</t>
  </si>
  <si>
    <t>137012</t>
  </si>
  <si>
    <t>137013</t>
  </si>
  <si>
    <t>137014</t>
  </si>
  <si>
    <t>137015</t>
  </si>
  <si>
    <t>137017</t>
  </si>
  <si>
    <t>137018</t>
  </si>
  <si>
    <t>137019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</si>
  <si>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</si>
  <si>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</si>
  <si>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</si>
  <si>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</si>
  <si>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</si>
  <si>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</si>
  <si>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</si>
  <si>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</si>
  <si>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</si>
  <si>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</si>
  <si>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</si>
  <si>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</si>
  <si>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</si>
  <si>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137035</t>
  </si>
  <si>
    <t>137036</t>
  </si>
  <si>
    <t>137037</t>
  </si>
  <si>
    <t>137038</t>
  </si>
  <si>
    <t>137039</t>
  </si>
  <si>
    <t>137040</t>
  </si>
  <si>
    <t>120002</t>
  </si>
  <si>
    <t>120003</t>
  </si>
  <si>
    <t>120005</t>
  </si>
  <si>
    <t>152002</t>
  </si>
  <si>
    <t>120009</t>
  </si>
  <si>
    <t>152001</t>
  </si>
  <si>
    <t>120011</t>
  </si>
  <si>
    <t>220014</t>
  </si>
  <si>
    <t>220017</t>
  </si>
  <si>
    <t>220012</t>
  </si>
  <si>
    <t>220015</t>
  </si>
  <si>
    <t>220016</t>
  </si>
  <si>
    <t>220013</t>
  </si>
  <si>
    <t>220020</t>
  </si>
  <si>
    <t>220019</t>
  </si>
  <si>
    <t>220023</t>
  </si>
  <si>
    <t>220022</t>
  </si>
  <si>
    <t>123001</t>
  </si>
  <si>
    <t>123002</t>
  </si>
  <si>
    <t>123003</t>
  </si>
  <si>
    <t>123004</t>
  </si>
  <si>
    <t>123006</t>
  </si>
  <si>
    <t>223013</t>
  </si>
  <si>
    <t>223011</t>
  </si>
  <si>
    <t>223007</t>
  </si>
  <si>
    <t>223012</t>
  </si>
  <si>
    <t>223010</t>
  </si>
  <si>
    <t>129001</t>
  </si>
  <si>
    <t>129002</t>
  </si>
  <si>
    <t>129004</t>
  </si>
  <si>
    <t>129005</t>
  </si>
  <si>
    <t>129010</t>
  </si>
  <si>
    <t>129011</t>
  </si>
  <si>
    <t>229009</t>
  </si>
  <si>
    <t>229012</t>
  </si>
  <si>
    <t>229013</t>
  </si>
  <si>
    <t>229014</t>
  </si>
  <si>
    <t>229015</t>
  </si>
  <si>
    <t>229017</t>
  </si>
  <si>
    <t>229016</t>
  </si>
  <si>
    <t>229021</t>
  </si>
  <si>
    <t>229018</t>
  </si>
  <si>
    <t>152917</t>
  </si>
  <si>
    <t>226017</t>
  </si>
  <si>
    <t>226009</t>
  </si>
  <si>
    <t>226018</t>
  </si>
  <si>
    <t>226008</t>
  </si>
  <si>
    <t>226014</t>
  </si>
  <si>
    <t>226013</t>
  </si>
  <si>
    <t>226019</t>
  </si>
  <si>
    <t>226016</t>
  </si>
  <si>
    <t>226002</t>
  </si>
  <si>
    <t>226005</t>
  </si>
  <si>
    <t>226010</t>
  </si>
  <si>
    <t>226001</t>
  </si>
  <si>
    <t>226006</t>
  </si>
  <si>
    <t>226012</t>
  </si>
  <si>
    <t>226003</t>
  </si>
  <si>
    <t>226007</t>
  </si>
  <si>
    <t>226004</t>
  </si>
  <si>
    <t>226020</t>
  </si>
  <si>
    <t>226015</t>
  </si>
  <si>
    <t>226011</t>
  </si>
  <si>
    <t>130001</t>
  </si>
  <si>
    <t>230003</t>
  </si>
  <si>
    <t>230005</t>
  </si>
  <si>
    <t>230006</t>
  </si>
  <si>
    <t>230007</t>
  </si>
  <si>
    <t>230004</t>
  </si>
  <si>
    <t>153019</t>
  </si>
  <si>
    <t>437001</t>
  </si>
  <si>
    <t>326011</t>
  </si>
  <si>
    <t>228006</t>
  </si>
  <si>
    <t>228008</t>
  </si>
  <si>
    <t>228009</t>
  </si>
  <si>
    <t>228007</t>
  </si>
  <si>
    <t>228004</t>
  </si>
  <si>
    <t>228005</t>
  </si>
  <si>
    <t>228002</t>
  </si>
  <si>
    <t>228003</t>
  </si>
  <si>
    <t>228010</t>
  </si>
  <si>
    <t>228012</t>
  </si>
  <si>
    <t>228011</t>
  </si>
  <si>
    <t>152815</t>
  </si>
  <si>
    <t>152816</t>
  </si>
  <si>
    <t>234001</t>
  </si>
  <si>
    <t>234002</t>
  </si>
  <si>
    <t>234003</t>
  </si>
  <si>
    <t>221001</t>
  </si>
  <si>
    <t>221002</t>
  </si>
  <si>
    <t>221003</t>
  </si>
  <si>
    <t>152103</t>
  </si>
  <si>
    <t>138011</t>
  </si>
  <si>
    <t>138012</t>
  </si>
  <si>
    <t>138013</t>
  </si>
  <si>
    <t>138014</t>
  </si>
  <si>
    <t>138015</t>
  </si>
  <si>
    <t>138016</t>
  </si>
  <si>
    <t>138009</t>
  </si>
  <si>
    <t>138006</t>
  </si>
  <si>
    <t>138004</t>
  </si>
  <si>
    <t>138005</t>
  </si>
  <si>
    <t>138003</t>
  </si>
  <si>
    <t>138007</t>
  </si>
  <si>
    <t>138008</t>
  </si>
  <si>
    <t>138002</t>
  </si>
  <si>
    <t>138028</t>
  </si>
  <si>
    <t>138079</t>
  </si>
  <si>
    <t>138080</t>
  </si>
  <si>
    <t>138017</t>
  </si>
  <si>
    <t>138063</t>
  </si>
  <si>
    <t>138019</t>
  </si>
  <si>
    <t>138021</t>
  </si>
  <si>
    <t>138022</t>
  </si>
  <si>
    <t>138023</t>
  </si>
  <si>
    <t>138024</t>
  </si>
  <si>
    <t>138025</t>
  </si>
  <si>
    <t>153834</t>
  </si>
  <si>
    <t>138073</t>
  </si>
  <si>
    <t>138027</t>
  </si>
  <si>
    <t>138029</t>
  </si>
  <si>
    <t>138030</t>
  </si>
  <si>
    <t>138031</t>
  </si>
  <si>
    <t>138032</t>
  </si>
  <si>
    <t>138033</t>
  </si>
  <si>
    <t>138034</t>
  </si>
  <si>
    <t>138035</t>
  </si>
  <si>
    <t>138036</t>
  </si>
  <si>
    <t>138037</t>
  </si>
  <si>
    <t>138039</t>
  </si>
  <si>
    <t>138040</t>
  </si>
  <si>
    <t>138041</t>
  </si>
  <si>
    <t>138042</t>
  </si>
  <si>
    <t>138043</t>
  </si>
  <si>
    <t>138044</t>
  </si>
  <si>
    <t>138045</t>
  </si>
  <si>
    <t>138046</t>
  </si>
  <si>
    <t>138047</t>
  </si>
  <si>
    <t>138049</t>
  </si>
  <si>
    <t>138050</t>
  </si>
  <si>
    <t>138051</t>
  </si>
  <si>
    <t>138052</t>
  </si>
  <si>
    <t>138053</t>
  </si>
  <si>
    <t>138054</t>
  </si>
  <si>
    <t>138055</t>
  </si>
  <si>
    <t>138056</t>
  </si>
  <si>
    <t>138058</t>
  </si>
  <si>
    <t>138061</t>
  </si>
  <si>
    <t>138062</t>
  </si>
  <si>
    <t>138064</t>
  </si>
  <si>
    <t>138065</t>
  </si>
  <si>
    <t>138066</t>
  </si>
  <si>
    <t>138067</t>
  </si>
  <si>
    <t>138068</t>
  </si>
  <si>
    <t>138069</t>
  </si>
  <si>
    <t>138072</t>
  </si>
  <si>
    <t>138074</t>
  </si>
  <si>
    <t>138075</t>
  </si>
  <si>
    <t>138077</t>
  </si>
  <si>
    <t>138078</t>
  </si>
  <si>
    <t>138020</t>
  </si>
  <si>
    <t>153833</t>
  </si>
  <si>
    <t>153832</t>
  </si>
  <si>
    <t>236001</t>
  </si>
  <si>
    <t>236002</t>
  </si>
  <si>
    <t>236003</t>
  </si>
  <si>
    <t>236004</t>
  </si>
  <si>
    <t>236028</t>
  </si>
  <si>
    <t>236005</t>
  </si>
  <si>
    <t>236006</t>
  </si>
  <si>
    <t>236007</t>
  </si>
  <si>
    <t>236008</t>
  </si>
  <si>
    <t>236009</t>
  </si>
  <si>
    <t>236010</t>
  </si>
  <si>
    <t>236011</t>
  </si>
  <si>
    <t>236012</t>
  </si>
  <si>
    <t>136013</t>
  </si>
  <si>
    <t>236014</t>
  </si>
  <si>
    <t>236015</t>
  </si>
  <si>
    <t>236016</t>
  </si>
  <si>
    <t>236017</t>
  </si>
  <si>
    <t>236018</t>
  </si>
  <si>
    <t>236019</t>
  </si>
  <si>
    <t>236020</t>
  </si>
  <si>
    <t>236021</t>
  </si>
  <si>
    <t>236022</t>
  </si>
  <si>
    <t>236023</t>
  </si>
  <si>
    <t>236024</t>
  </si>
  <si>
    <t>236025</t>
  </si>
  <si>
    <t>236026</t>
  </si>
  <si>
    <t>236027</t>
  </si>
  <si>
    <t>236030</t>
  </si>
  <si>
    <t>236031</t>
  </si>
  <si>
    <t>236032</t>
  </si>
  <si>
    <t>236033</t>
  </si>
  <si>
    <t>153630</t>
  </si>
  <si>
    <t>153628</t>
  </si>
  <si>
    <t>153629</t>
  </si>
  <si>
    <t>Допустимые варианты ответов/всего заданий</t>
  </si>
  <si>
    <t>СЧЁТЕСЛИ(СМЕЩ(F$25;0;0;$A$23;1);$E24)</t>
  </si>
  <si>
    <t>Наименование ОО</t>
  </si>
  <si>
    <t>Кол-во ОО</t>
  </si>
  <si>
    <t>Кол-во классов</t>
  </si>
  <si>
    <t>Кол-во по списку</t>
  </si>
  <si>
    <t>Кол-во выполнявших работу</t>
  </si>
  <si>
    <t>Успешность выполнения работы</t>
  </si>
  <si>
    <t>Низкий уровень</t>
  </si>
  <si>
    <r>
      <rPr>
        <b/>
        <sz val="12"/>
        <rFont val="Times New Roman"/>
        <family val="1"/>
        <charset val="204"/>
      </rPr>
      <t>Пониженный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уровень</t>
    </r>
  </si>
  <si>
    <t>Базовый уровень</t>
  </si>
  <si>
    <t>Повышенный уровень</t>
  </si>
  <si>
    <t>Высокий уровень</t>
  </si>
  <si>
    <r>
      <t xml:space="preserve">Итоговый балл </t>
    </r>
    <r>
      <rPr>
        <b/>
        <sz val="12"/>
        <rFont val="Calibri"/>
        <family val="2"/>
        <charset val="204"/>
      </rPr>
      <t>∑</t>
    </r>
  </si>
  <si>
    <t>Средний тестовый балл</t>
  </si>
  <si>
    <t>Кол-во выполненных заданий базового уровня ∑</t>
  </si>
  <si>
    <t>Процент выполнения задания базового уровня</t>
  </si>
  <si>
    <t>Балл за задания повышенного уровня ∑</t>
  </si>
  <si>
    <t xml:space="preserve">Средний балл за задания повышенного уровня </t>
  </si>
  <si>
    <t>Процент от максимального балла за  задания повышенного уровня</t>
  </si>
  <si>
    <t>Минимальный балл за работу</t>
  </si>
  <si>
    <t>Максимальный балл за работу</t>
  </si>
  <si>
    <t>ВСЕГО</t>
  </si>
  <si>
    <t>Максимально-возможный балл</t>
  </si>
  <si>
    <t>Общий</t>
  </si>
  <si>
    <t>Вид школы</t>
  </si>
  <si>
    <t>Кол-во уроков</t>
  </si>
  <si>
    <t>УМК</t>
  </si>
  <si>
    <t>BJ</t>
  </si>
  <si>
    <t xml:space="preserve">кол-во </t>
  </si>
  <si>
    <t>Цвета вкладок</t>
  </si>
  <si>
    <t>Для заполнения</t>
  </si>
  <si>
    <t>желтый</t>
  </si>
  <si>
    <t>Рабочие листы - скрыть</t>
  </si>
  <si>
    <t>серый</t>
  </si>
  <si>
    <t>Обработка на уровне школы, МОУО, края</t>
  </si>
  <si>
    <t>оранжевый</t>
  </si>
  <si>
    <t>Обработка на уровне края</t>
  </si>
  <si>
    <t>зеленый</t>
  </si>
  <si>
    <t>Анализ результатов на уровне класса, школы, МОУО, края</t>
  </si>
  <si>
    <t>красный</t>
  </si>
  <si>
    <t>Анализ результатов на уровне класса</t>
  </si>
  <si>
    <t>синий</t>
  </si>
  <si>
    <t>Ключи (не обрабатываются, но должны быть видны)</t>
  </si>
  <si>
    <t>голубой</t>
  </si>
  <si>
    <t>Ожидаемая решаемость</t>
  </si>
  <si>
    <t>Доля учащихся, справившихся с заданием полностью</t>
  </si>
  <si>
    <t>Хабаровский край</t>
  </si>
  <si>
    <t>Успешность (среднее)</t>
  </si>
  <si>
    <t>Всего:</t>
  </si>
  <si>
    <t>Уникальных:</t>
  </si>
  <si>
    <t>Все</t>
  </si>
  <si>
    <t>Уникальные</t>
  </si>
  <si>
    <t>МБОУ СОШ № 2 г. Амурска Амурского муниципального района Хабаровского края</t>
  </si>
  <si>
    <t>МБОУ СОШ № 3 г. Амурска Амурского муниципального района Хабаровского края</t>
  </si>
  <si>
    <t>МБОУ ООШ № 5 имени Романа Александровича Турского г. Амурска Амурского муниципального района Хабаровского края</t>
  </si>
  <si>
    <t>МБОУ СОШ № 6 г. Амурска Амурского муниципального района Хабаровского края</t>
  </si>
  <si>
    <t>МБОУ СОШ № 9 г. Амурска Амурского муниципального района Хабаровского края</t>
  </si>
  <si>
    <t>МБОУ СОШ № 3 поселка Эльбан Амурского муниципального района Хабаровского края</t>
  </si>
  <si>
    <t>МБОУ СОШ пос. Литовко Амурского муниципального района Хабаровского края</t>
  </si>
  <si>
    <t>МБОУ СОШ села Вознесенское Амурского муниципального района Хабаровского края</t>
  </si>
  <si>
    <t>МБОУ СОШ пос. Известковый Амурского муниципального района Хабаровского края</t>
  </si>
  <si>
    <t>МБОУ СОШ пос. Санболи Амурского муниципального района Хабаровского края</t>
  </si>
  <si>
    <t>МБОУ СОШ пос. Лесной Амурского муниципального района Хабаровского края</t>
  </si>
  <si>
    <t>МБОУ СОШ пос. Тейсин Амурского муниципального района Хабаровского края</t>
  </si>
  <si>
    <t>МБОУ СОШ села Болонь Амурского муниципального района Хабаровского края</t>
  </si>
  <si>
    <t>МБОУ СОШ села Ачан Амурского муниципального района Хабаровского края</t>
  </si>
  <si>
    <t>МБОУ ООШ села Джуен Амурского муниципального района Хабаровского края</t>
  </si>
  <si>
    <t>МБОУ ООШ села Омми Амурского муниципального района Хабаровского края</t>
  </si>
  <si>
    <t>Выпускники очно-заочных классов МБОУ СОШ № 3 поселка Эльбан Амурского муниципального района Хабаровского края</t>
  </si>
  <si>
    <t>МБОУ открытая (сменная) общеобразовательная школа г. Амурска Амурского муниципального района Хабаровского края</t>
  </si>
  <si>
    <t>Выпускники прошлых лет</t>
  </si>
  <si>
    <t>МКОУ СОШ с. Аян Аяно-Майского муниципального района Хабаровского края</t>
  </si>
  <si>
    <t>МКОУ СОШ с. Нелькан Аяно-Майского муниципального района Хабаровского края</t>
  </si>
  <si>
    <t>МКОУ ООШ с. Джигда Аяно-Майского муниципального района Хабаровского края</t>
  </si>
  <si>
    <t>МБОУ ООШ № 3 г. Бикина Бикинского муниципального района Хабаровского края</t>
  </si>
  <si>
    <t>МБОУ ООШ № 5 города Бикина Бикинского муниципального района Хабаровского края</t>
  </si>
  <si>
    <t>МБОУ СОШ № 6 г. Бикина Бикинского муниципального района Хабаровского края</t>
  </si>
  <si>
    <t>МБОУ ООШ № 53 г. Бикина Бикинского муниципального района Хабаровского края</t>
  </si>
  <si>
    <t>МБОУ СОШ сельского поселения «Село Лончаково» Бикинского муниципального района Хабаровского края</t>
  </si>
  <si>
    <t>МБОУ ООШ Оренбургского сельского поселения Бикинского муниципального района Хабаровского края</t>
  </si>
  <si>
    <t>МБОУ ООШ сельского поселения «Село Лесопильное» Бикинского муниципального района Хабаровского края</t>
  </si>
  <si>
    <t>МБОУ СОШ Лермонтовского сельского поселения Бикинского муниципального района Хабаровского края</t>
  </si>
  <si>
    <t>Выпускники очно-заочных классов МБОУ СОШ № 6 г. Бикина Бикинского муниципального района Хабаровского края</t>
  </si>
  <si>
    <t>МБОУ ООШ № 1 городского поселения «Рабочий поселок Ванино» Ванинского муниципального района Хабаровского края</t>
  </si>
  <si>
    <t>МБОУ СОШ № 2 городского поселения «Рабочий поселок Ванино» Ванинского муниципального района Хабаровского края</t>
  </si>
  <si>
    <t>МБОУ СОШ № 3 городского поселения «Рабочий поселок Ванино» Ванинского муниципального района Хабаровского края</t>
  </si>
  <si>
    <t>МБОУ СОШ № 4 городского поселения «Рабочий поселок Ванино» Ванинского муниципального района Хабаровского края</t>
  </si>
  <si>
    <t>МБОУ СОШ Высокогорненского городского поселения Ванинского муниципального района Хабаровского края</t>
  </si>
  <si>
    <t>МБОУ СОШ городского поселения «Рабочий поселок Октябрьский» Ванинского муниципального района Хабаровского края</t>
  </si>
  <si>
    <t>МБОУ СОШ сельского поселения «Поселок Монгохто» Ванинского муниципального района Хабаровского края</t>
  </si>
  <si>
    <t>МБОУ СОШ Кенадского сельского поселения Ванинского муниципального района Хабаровского края</t>
  </si>
  <si>
    <t>МБОУ СОШ Тулучинского сельского поселения Ванинского муниципального района Хабаровского края</t>
  </si>
  <si>
    <t>МБОУ СОШ сельского поселения «Поселок Тумнин» Ванинского муниципального района Хабаровского края</t>
  </si>
  <si>
    <t>МБОУ СОШ Даттинского сельского поселения Ванинского муниципального района Хабаровского края</t>
  </si>
  <si>
    <t>МБОУ СОШ Уська-Орочского сельского поселения Ванинского муниципального района Хабаровского края</t>
  </si>
  <si>
    <t>МБОУ СОШ сельского поселения «Поселок Токи» Ванинского муниципального района Хабаровского края</t>
  </si>
  <si>
    <t>МБОУ В(С)ОШ городского поселения «Рабочий поселок Октябрьский» Ванинского муниципального района Хабаровского края</t>
  </si>
  <si>
    <t>МБОУ В(С)ОШ школа № 1 городского поселения «Рабочий поселок Ванино» Ванинского муниципального района Хабаровского края</t>
  </si>
  <si>
    <t>МКОУ СОШ № 2 городского поселения «Рабочий поселок Чегдомын» Верхнебуреинского муниципального района Хабаровского края</t>
  </si>
  <si>
    <t>МБОУ «Многопрофильный лицей» городского поселения «Рабочий поселок Чегдомын» Верхнебуреинского муниципального района Хабаровского края</t>
  </si>
  <si>
    <t>МКОУ ООШ № 5 п. ЦЭС городского поселения «Рабочий поселок Чегдомын» Верхнебуреинского муниципального района Хабаровского края</t>
  </si>
  <si>
    <t>МБОУ СОШ № 6 городского поселения «Рабочий поселок Чегдомын» Верхнебуреинского муниципального района Хабаровского края</t>
  </si>
  <si>
    <t>МБОУ СОШ № 10 городского поселения «Рабочий поселок Чегдомын» Верхнебуреинского муниципального района Хабаровского края</t>
  </si>
  <si>
    <t>МБОУ СОШ № 11 им. А.А. Абрамова Новоургальского городского поселения Верхнебуреинского муниципального района Хабаровского края</t>
  </si>
  <si>
    <t>МКОУ СОШ № 9 сельского поселения «Поселок Софийск» Верхнебуреинского муниципального района Хабаровского края</t>
  </si>
  <si>
    <t>МКОУ СОШ № 14 им. В.Н. Захарова Чекундинского сельского поселения  Верхнебуреинского муниципального района Хабаровского края</t>
  </si>
  <si>
    <t>МКОУ ООШ № 16 Аланапского сельского поселения Верхнебуреинского муниципального района Хабаровского края</t>
  </si>
  <si>
    <t>МБОУ СОШ № 17 Тырминского сельского поселения Верхнебуреинского муниципального района Хабаровского края</t>
  </si>
  <si>
    <t>МКОУ СОШ № 19 сельского поселения «Поселок Алонка» Верхнебуреинского муниципального района Хабаровского края</t>
  </si>
  <si>
    <t>МБОУ СОШ № 20 им. В.В. Куприянова Сулукского сельского поселения Верхнебуреинского муниципального района Хабаровского края</t>
  </si>
  <si>
    <t>МКОУ СОШ № 22  им. С.Н. Пальчука сельского поселения «Поселок Этыркэн» Верхнебуреинского муниципального района Хабаровского края</t>
  </si>
  <si>
    <t>МКОУ ООШ № 18 сельского поселения п. Солони Сулукского сельского поселения Верхнебуреинского муниципального района Хабаровского края</t>
  </si>
  <si>
    <t>МКОУ ООШ № 21 сельского  поселения «Поселок Герби» Верхнебуреинского муниципального района Хабаровского края</t>
  </si>
  <si>
    <t>МКОУ ООШ № 12 с.Согда Согдинского сельского поселения Верхнебуреинского муниципального района Хабаровского края</t>
  </si>
  <si>
    <t>МКОУ ООШ № 15 ст. Зимовьё Тырминского сельского поселения Верхнебуреинского муниципального района Хабаровского края</t>
  </si>
  <si>
    <t xml:space="preserve">Выпускники очно-заочных классов МБОУ СОШ № 6 городского поселения «Рабочий поселок Чегдомын» Верхнебуреинского муниципального района Хабаровского края </t>
  </si>
  <si>
    <t xml:space="preserve">Выпускники очно-заочных классов МБОУ СОШ № 11 им. А.А. Абрамова Новоургальского городского поселения Верхнебуреинского муниципального района Хабаровского края </t>
  </si>
  <si>
    <t>МБОУ СОШ № 1 г. Вяземского Вяземского муниципального района Хабаровского края</t>
  </si>
  <si>
    <t>МБОУ СОШ № 2 г. Вяземского Вяземского муниципального района Хабаровского края</t>
  </si>
  <si>
    <t>МБОУ ООШ № 3 г. Вяземского Вяземского муниципального района Хабаровского края</t>
  </si>
  <si>
    <t>МБОУ СОШ № 20 г. Вяземского Вяземского муниципального района Хабаровского края</t>
  </si>
  <si>
    <t>МБОУ СОШ № 1 пос. Дормидонтовка Вяземского муниципального района Хабаровского края</t>
  </si>
  <si>
    <t>МБОУ СОШ с. Шереметьево Вяземского муниципального района Хабаровского края</t>
  </si>
  <si>
    <t>МБОУ СОШ с. Красицкое Вяземского муниципального района Хабаровского края</t>
  </si>
  <si>
    <t>МБОУ СОШ с. Аван Вяземского муниципального района  Хабаровского края</t>
  </si>
  <si>
    <t>МБОУ ООШ с. Котиково Вяземского муниципального района Хабаровского края</t>
  </si>
  <si>
    <t>МБОУ ООШ с. Дормидонтовка Вяземского муниципального района Хабаровского края</t>
  </si>
  <si>
    <t>МБОУ ООШ с. Глебово Вяземского муниципального района Хабаровского края</t>
  </si>
  <si>
    <t>МБОУ ООШ с. Капитоновка Вяземского муниципального района Хабаровского края</t>
  </si>
  <si>
    <t>МБОУ ООШ п. Шумный Вяземского муниципального района Хабаровского края</t>
  </si>
  <si>
    <t>МБОУ ООШ с. Отрадное Вяземского муниципального района Хабаровского края</t>
  </si>
  <si>
    <t>Филиал МБОУ ООШ п. Шумный пос. Медвежий Вяземского муниципального района Хабаровского края (п. Медвежий)</t>
  </si>
  <si>
    <t>Выпускники очно-заочных классов МБОУ СОШ № 20 г. Вяземского Вяземского муниципального района Хабаровского края</t>
  </si>
  <si>
    <t>Комсомольский муниципальный район</t>
  </si>
  <si>
    <t>МБОУ СОШ Гурского сельского поселения Комсомольского муниципального района Хабаровского края</t>
  </si>
  <si>
    <t>МБОУ СОШ сельского поселения «Село Большая Картель» Комсомольского муниципального района Хабаровского края</t>
  </si>
  <si>
    <t>МБОУ СОШ Нижнехалбинского сельского поселения Комсомольского муниципального района Хабаровского края</t>
  </si>
  <si>
    <t>МБОУ СОШ Нижнетамбовского сельского поселения  Комсомольского муниципального района Хабаровского края</t>
  </si>
  <si>
    <t>МБОУ СОШ Селихинского сельского поселения  Комсомольского муниципального района Хабаровского края</t>
  </si>
  <si>
    <t>МБОУ СОШ Уктурского сельского поселения  Комсомольского муниципального района Хабаровского края</t>
  </si>
  <si>
    <t>МБОУ СОШ Ягодненского сельского поселения Комсомольского муниципального района Хабаровского края</t>
  </si>
  <si>
    <t>МБОУ СОШ сельского поселения «Поселок Молодежный» Комсомольского муниципального района Хабаровского края</t>
  </si>
  <si>
    <t>МБОУ СОШ № 1 сельского поселения «Село Хурба» Комсомольского муниципального района Хабаровского края</t>
  </si>
  <si>
    <t>МБОУ СОШ Снежненского сельского поселения Комсомольского муниципального района Хабаровского края</t>
  </si>
  <si>
    <t>МБОУ ООШ сельского поселения «Село Боктор» Комсомольского муниципального района Хабаровского края</t>
  </si>
  <si>
    <t>МБОУ СОШ Кенайского сельского поселения Комсомольского муниципального района Хабаровского края</t>
  </si>
  <si>
    <t>МБОУ СОШ  сельского поселения «Село Верхняя Эконь» Комсомольского муниципального района Хабаровского края</t>
  </si>
  <si>
    <t>МБОУ СОШ №2 сельского поселения «Село Пивань» Комсомольского муниципального района Хабаровского края</t>
  </si>
  <si>
    <t>МКОУ ООШ Галичного сельского поселения Комсомольского муниципального района Хабаровского края</t>
  </si>
  <si>
    <t>МБОУ ООШ Гайтерского сельского поселения Комсомольского муниципального района Хабаровского края</t>
  </si>
  <si>
    <t>МБОУ СОШ сельского поселения «Село Новый Мир» Комсомольского муниципального района Хабаровского края</t>
  </si>
  <si>
    <t>МБОУ СОШ № 2 сельского поселения «Село Хурба» Комсомольского муниципального района Хабаровского края</t>
  </si>
  <si>
    <t>МБОУ СОШ № 1 сельского поселения «Село Пивань» Комсомольского муниципального района Хабаровского края</t>
  </si>
  <si>
    <t>МКОУ ООШ сельского поселения «Село Даппы» Комсомольского муниципального района Хабаровского края</t>
  </si>
  <si>
    <t>МКОУ ООШ Бельговского сельского поселения Комсомольского муниципального района Хабаровского края</t>
  </si>
  <si>
    <t xml:space="preserve">федеральное государственное казенное общеобразовательное учреждение  «СОШ № 140» </t>
  </si>
  <si>
    <t>Выпускники очно-заочных классов МКОУ СОШ Гурского сельского поселения Комсомольского муниципального района Хабаровского края</t>
  </si>
  <si>
    <t>МБОУ СОШ № 1 рабочего поселка Переяславка муниципального района имени Лазо Хабаровского края</t>
  </si>
  <si>
    <t>МБОУ СОШ № 2 рабочего поселка Переяславка муниципального района имени Лазо Хабаровского края</t>
  </si>
  <si>
    <t>МБОУ СОШ № 1 рабочего поселка Хор муниципального района имени Лазо Хабаровского края</t>
  </si>
  <si>
    <t>МБОУ ООШ № 2 рабочего поселка Хор муниципального района имени Лазо Хабаровского края</t>
  </si>
  <si>
    <t>МБОУ СОШ № 3 рабочего поселка Хор муниципального района имени Лазо Хабаровского края</t>
  </si>
  <si>
    <t>МБОУ СОШ рабочего поселка Мухен муниципального района имени Лазо Хабаровского края</t>
  </si>
  <si>
    <t>МБОУ СОШ села Георгиевка муниципального района имени Лазо Хабаровского края</t>
  </si>
  <si>
    <t>МБОУ СОШ села Могилевка муниципального района имени Лазо Хабаровского края</t>
  </si>
  <si>
    <t>МБОУ СОШ поселка Сидима муниципального района имени Лазо Хабаровского края</t>
  </si>
  <si>
    <t>МБОУ СОШ села Бичевая муниципального района имени Лазо Хабаровского края</t>
  </si>
  <si>
    <t xml:space="preserve">МБОУ СОШ имени А.В. Суворова поселка Новостройка муниципального района имени Лазо Хабаровского края </t>
  </si>
  <si>
    <t>МБОУ СОШ села Соколовка муниципального района имени Лазо Хабаровского края</t>
  </si>
  <si>
    <t>МБОУ СОШ села Полетное муниципального района имени Лазо Хабаровского края</t>
  </si>
  <si>
    <t>МБОУ СОШ поселка Обор муниципального района имени Лазо Хабаровского края</t>
  </si>
  <si>
    <t>МБОУ СОШ села Гвасюги муниципального района имени Лазо Хабаровского края</t>
  </si>
  <si>
    <t>МБОУ СОШ поселка Золотой муниципального района имени Лазо Хабаровского края</t>
  </si>
  <si>
    <t>МБОУ СОШ села Святогорье муниципального района имени Лазо Хабаровского края</t>
  </si>
  <si>
    <t>МБОУ СОШ села Черняево муниципального района имени Лазо Хабаровского края</t>
  </si>
  <si>
    <t>МБОУ СОШ поселка Дурмин муниципального района имени Лазо Хабаровского края</t>
  </si>
  <si>
    <t>МБОУ СОШ поселка Сукпай муниципального района имени Лазо Хабаровского края</t>
  </si>
  <si>
    <t>МБОУ СОШ села Кругликово муниципального района имени Лазо Хабаровского края</t>
  </si>
  <si>
    <t>МБОУ СОШ поселка Сита муниципального района имени Лазо Хабаровского края</t>
  </si>
  <si>
    <t xml:space="preserve">Филиал МБОУ ООШ поселка Долми, расположенный в  посёлке Катэн муниципального района имени Лазо Хабаровского края </t>
  </si>
  <si>
    <t xml:space="preserve">МБОУ ООШ поселка Среднехорский муниципального района имени Лазо Хабаровского края </t>
  </si>
  <si>
    <t xml:space="preserve">МБОУ ООШ поселка Солонцовый муниципального района имени Лазо Хабаровского края </t>
  </si>
  <si>
    <t xml:space="preserve">МБОУ ООШ села Гродеково муниципального района имени Лазо Хабаровского края </t>
  </si>
  <si>
    <t xml:space="preserve">МБОУ ООШ поселка Долми муниципального района имени Лазо Хабаровского края  </t>
  </si>
  <si>
    <t>Выпускники очно-заочных классов МБОУ СОШ № 1 рабочего поселка Переяславка муниципального района имени Лазо Хабаровского края</t>
  </si>
  <si>
    <t>Выпускники очно-заочных классов МБОУ СОШ села Бичевая муниципального района имени Лазо Хабаровского края</t>
  </si>
  <si>
    <t>МКОУ ООШ имени Тимофея Ивина сельского поселения «Село Иннокентьевка» Нанайского муниципального района Хабаровского края</t>
  </si>
  <si>
    <t xml:space="preserve">МКОУ ООШ сельского поселения «Село Дада» Нанайского муниципального района Хабаровского края  </t>
  </si>
  <si>
    <t xml:space="preserve">МБОУ «СОШ с. Лидога» </t>
  </si>
  <si>
    <t xml:space="preserve">МКОУ СОШ сельского поселения «Посёлок Джонка» Нанайского муниципального района Хабаровского края   </t>
  </si>
  <si>
    <t xml:space="preserve">МКОУ СОШ сельского поселения «Село Маяк» Нанайского муниципального района Хабаровского края </t>
  </si>
  <si>
    <t xml:space="preserve">МБОУ СОШ №1 сельского поселения «Село Троицкое» Нанайского муниципального района Хабаровского края </t>
  </si>
  <si>
    <t>МКОУ СОШ Дубовомысского сельского поселения Нанайского муниципального района Хабаровского края</t>
  </si>
  <si>
    <t>МКОУ СОШ имени Героя Российской Федерации Максима Пассара Найхинского сельского поселения Нанайского муниципального района Хабаровского края</t>
  </si>
  <si>
    <t>МКОУ ООШ Синдинского сельского поселения Нанайского муниципального района Хабаровского края</t>
  </si>
  <si>
    <t>МКОУ ООШ имени Григория Ходжера Верхненергенского сельского поселения Нанайского муниципального района Хабаровского края</t>
  </si>
  <si>
    <t>МКОУ ООШ Арсеньевского сельского поселения Нанайского муниципального района Хабаровского края</t>
  </si>
  <si>
    <t>Выпускники очно-заочных классов МБОУ «СОШ с. Лидога»</t>
  </si>
  <si>
    <t>Выпускники очно-заочных классов МБОУ СОШ №1 сельского поселения «Село Троицкое» Нанайского муниципального района Хабаровского края</t>
  </si>
  <si>
    <t>МБОУ СОШ № 1 г. Николаевска-на-Амуре Хабаровского края</t>
  </si>
  <si>
    <t>МБОУ СОШ № 2 имени Героя Советского Союза  В.П. Чкалова г. Николаевска-на-Амуре Хабаровского края</t>
  </si>
  <si>
    <t>МБОУ СОШ № 4 г. Николаевска-на-Амуре Хабаровского края</t>
  </si>
  <si>
    <t>МБОУ СОШ № 5 г. Николаевска-на-Амуре Хабаровского края</t>
  </si>
  <si>
    <t>МКОУ СОШ р.п. Многовершинный Николаевского муниципального района Хабаровского края</t>
  </si>
  <si>
    <t>МКОУ СОШ р.п. Лазарев Николаевского муниципального района Хабаровского края</t>
  </si>
  <si>
    <t>МКОУ СОШ № 5 п. Маго Николаевского муниципального района Хабаровского края</t>
  </si>
  <si>
    <t xml:space="preserve">МКОУ СОШ с. Иннокентьевка Николаевского муниципального района Хабаровского края </t>
  </si>
  <si>
    <t>МКОУ СОШ с. Константиновка Николаевского муниципального  района Хабаровского края</t>
  </si>
  <si>
    <t>МКОУ СОШ с. Красное Николаевского муниципального района Хабаровского края</t>
  </si>
  <si>
    <t>МКОУ ООШ с. Нигирь Николаевского муниципального района Хабаровского края</t>
  </si>
  <si>
    <t>МКОУ ООШ п. Нижнее Пронге Николаевского муниципального района Хабаровского края</t>
  </si>
  <si>
    <t>МКОУ ООШ с. Чля Николаевского муниципального района Хабаровского края</t>
  </si>
  <si>
    <t>МБОУ ООШ с. Оремиф Николаевского муниципального района Хабаровского края</t>
  </si>
  <si>
    <t>МКОУ ООШ п. Пуир Николаевского муниципального района Хабаровского края</t>
  </si>
  <si>
    <t>Выпускники очно-заочных классов МБОУ СОШ № 5 г. Николаевска-на-Амуре Хабаровского края</t>
  </si>
  <si>
    <t>МКОУ СОШ № 1 городского поселения «Рабочий поселок Охотск»</t>
  </si>
  <si>
    <t>МКОУ СОШ Булгинского сельского поселения</t>
  </si>
  <si>
    <t>МКОУ ООШ сельского поселения «Поселок Новое Устье»</t>
  </si>
  <si>
    <t>МКОУ СОШ сельского поселения «Село Вострецово»</t>
  </si>
  <si>
    <t xml:space="preserve">МКОУ СОШ Аркинского сельского поселения </t>
  </si>
  <si>
    <t>МКОУ СОШ Инского сельского поселения</t>
  </si>
  <si>
    <t>МКОУ вечерняя (сменная) общеобразовательная школа городского поселения «Рабочий поселок Охотск»</t>
  </si>
  <si>
    <t>МБОУ СОШ села имени Полины Осипенко муниципального района имени Полины Осипенко Хабаровского края</t>
  </si>
  <si>
    <t>МБОУ СОШ села Бриакан муниципального района имени Полины Осипенко Хабаровского края</t>
  </si>
  <si>
    <t>МБОУ СОШ посёлка Херпучи муниципального района имени Полины Осипенко Хабаровского края</t>
  </si>
  <si>
    <t>МБУОО СОШ № 1 г. Советская Гавань</t>
  </si>
  <si>
    <t>МБУОО ООШ № 2 г. Советская Гавань</t>
  </si>
  <si>
    <t>МБОУ СОШ № 3 имени А.И. Томилина Советско-Гаванского муниципального района</t>
  </si>
  <si>
    <t>МБУОО СОШ № 5 г. Советская Гавань</t>
  </si>
  <si>
    <t>МБУОО СОШ № 6 рабочего поселка Лососина Советско-Гаванского муниципального района</t>
  </si>
  <si>
    <t>МБУОО ООШ № 8 г. Советская Гавань</t>
  </si>
  <si>
    <t>МБУОО СОШ № 15 рабочего поселка Майский Советско-Гаванского муниципального района</t>
  </si>
  <si>
    <t>МБОУ СОШ № 16 рабочего поселка Заветы Ильича Советско-Гаванского муниципального района</t>
  </si>
  <si>
    <t>МБУОО ООШ № 14 рабочего посёлка Майский Советско-Гаванского муниципального района Хабаровского края</t>
  </si>
  <si>
    <t>МБУОО ООШ № 12 Гаткинского сельского поселения Советско-Гаванского муниципального района</t>
  </si>
  <si>
    <t xml:space="preserve">МКУОО В(С)ОШ № 2 при Федеральном казённом учреждении «Исправительная колония № 5 Управления Федеральной службы исполнения наказаний по Хабаровскому краю» </t>
  </si>
  <si>
    <t>Выпускники очно-заочных классов Муниципального бюджетного учреждения общеобразовательной организации СОШ № 5 г. Советская Гавань</t>
  </si>
  <si>
    <t>МБОУ СОШ № 1 рабочего поселка Солнечный Солнечного муниципального района Хабаровского края</t>
  </si>
  <si>
    <t>МБОУ ООШ № 2 рабочего поселка Солнечный Солнечного муниципального района Хабаровского края</t>
  </si>
  <si>
    <t>МБОУ СОШ № 3 рабочего поселка Солнечный Солнечного муниципального района Хабаровского края</t>
  </si>
  <si>
    <t>МБОУ ООШ рабочего поселка Горный Солнечного муниципального района Хабаровского края</t>
  </si>
  <si>
    <t>МБОУ СОШ поселка Харпичан Солнечного муниципального района Хабаровского края</t>
  </si>
  <si>
    <t>МБОУ СОШ поселка Горин Солнечного муниципального района Хабаровского края</t>
  </si>
  <si>
    <t>МБОУ СОШ поселка Дуки Солнечного муниципального района Хабаровского края</t>
  </si>
  <si>
    <t>МБОУ СОШ им. Акима Самара села Кондон Солнечного муниципального района Хабаровского края</t>
  </si>
  <si>
    <t>МБОУ СОШ поселка Березовый Солнечного муниципального района Хабаровского края</t>
  </si>
  <si>
    <t>МБОУ СОШ села Эворон Солнечного муниципального района Хабаровского края</t>
  </si>
  <si>
    <t>МБОУ СОШ поселка Хурмули Солнечного муниципального района Хабаровского края</t>
  </si>
  <si>
    <t>МБОУ СОШ поселка Джамку Солнечного муниципального района Хабаровского края</t>
  </si>
  <si>
    <t>МБОУ ООШ поселка Амгунь Солнечного муниципального района Хабаровского края</t>
  </si>
  <si>
    <t>Выпускники очно – заочных классов МБОУ СОШ № 3 рабочего поселка Солнечный Солнечного муниципального района Хабаровского края</t>
  </si>
  <si>
    <t>Выпускники учебно – консультационного пункта МБОУ СОШ поселка Горин Солнечного муниципального района Хабаровского края</t>
  </si>
  <si>
    <t>МБОУ вечерняя (сменная)  общеобразовательная школа поселка Березовый Солнечного муниципального района Хабаровского края</t>
  </si>
  <si>
    <t>МКОУ СОШ с. Чумикан Тугуро-Чумиканского муниципального района Хабаровского края</t>
  </si>
  <si>
    <t>МКОУ основная  общеобразовательная школа с. Тугур Тугуро-Чумиканского муниципального района Хабаровского края</t>
  </si>
  <si>
    <t>МКОУ основная  общеобразовательная школа с. Удское Тугуро-Чумиканского муниципального района Хабаровского края</t>
  </si>
  <si>
    <t>МБОУ СОШ с. Сусанино Ульчского муниципального района Хабаровского края</t>
  </si>
  <si>
    <t>МБОУ СОШ сельского поселения «Село Богородское»  Ульчского муниципального района Хабаровского края</t>
  </si>
  <si>
    <t>МБОУ СОШ с. Тахта Тахтинского сельского поселения Ульчского муниципального района Хабаровского края</t>
  </si>
  <si>
    <t>МБОУ СОШ сельского поселения «Село Булава» Ульчского муниципального района Хабаровского края</t>
  </si>
  <si>
    <t>МБОУ СОШ п. Де-Кастри Де-Кастринского сельского поселения Ульчского муниципального района Хабаровского края</t>
  </si>
  <si>
    <t>МБОУ СОШ с. Киселевка Ульчского муниципального района Хабаровского края</t>
  </si>
  <si>
    <t>МБОУ СОШ с. Большие Санники Санниковского сельского поселения Ульчского муниципального района Хабаровского края</t>
  </si>
  <si>
    <t>МБОУ СОШ с. Солонцы Солонцовского сельского поселения Ульчского муниципального района Хабаровского края</t>
  </si>
  <si>
    <t>МБОУ СОШ сельского поселения «Село Софийск» Ульчского муниципального района Хабаровского края</t>
  </si>
  <si>
    <t>МБОУ СОШ сельского поселения «Поселок Циммермановка» Ульчского муниципального района Хабаровского края</t>
  </si>
  <si>
    <t>МБОУ СОШ п. Быстринск Быстринского сельского поселения Ульчского муниципального района Хабаровского края</t>
  </si>
  <si>
    <t>МБОУ СОШ п. Тыр Тырского сельского поселения Ульчского муниципального района Хабаровского края</t>
  </si>
  <si>
    <t>МБОУ СОШ п. Мариинский рейд Мариинского сельского поселения Ульчского муниципального района Хабаровского края</t>
  </si>
  <si>
    <t>МБОУ СОШ сельского поселения «Село Дуди» Ульчского муниципального района Хабаровского края</t>
  </si>
  <si>
    <t xml:space="preserve">МБОУ ООШ с.Савинское Савинского сельского поселения Ульчского муниципального района Хабаровского края </t>
  </si>
  <si>
    <t>Выпускники очно-заочных классов МБОУ СОШ сельского поселения «Село Богородское»  Ульчского муниципального района Хабаровского края</t>
  </si>
  <si>
    <t>МКОУ СОШ рп. Корфовский Хабаровского муниципального района Хабаровского края</t>
  </si>
  <si>
    <t>МКОУ СОШ с. Бычиха Хабаровского муниципального района Хабаровского края</t>
  </si>
  <si>
    <t>МКОУ СОШ с. Восточное Хабаровского муниципального района Хабаровского края</t>
  </si>
  <si>
    <t>МКОУ СОШ с. Вятское Хабаровского муниципального района Хабаровского края</t>
  </si>
  <si>
    <t>МКОУ СОШ с. Галкино Хабаровского муниципального района Хабаровского края</t>
  </si>
  <si>
    <t>МКОУ СОШ с. Гаровка-2 Хабаровского муниципального района Хабаровского края</t>
  </si>
  <si>
    <t>МКОУ СОШ с. Дружба Хабаровского муниципального района Хабаровского края</t>
  </si>
  <si>
    <t>МКОУ СОШ с. Елабуга Хабаровского муниципального района Хабаровского края</t>
  </si>
  <si>
    <t>МКОУ СОШ с. Ильинка Хабаровского муниципального района Хабаровского края</t>
  </si>
  <si>
    <t>МКОУ СОШ с. Калинка Хабаровского муниципального района Хабаровского края</t>
  </si>
  <si>
    <t>МКОУ СОШ № 1 с. Князе-Волконское Хабаровского муниципального района Хабаровского края</t>
  </si>
  <si>
    <t>МКОУ СОШ № 2 с. Князе-Волконское-1 Хабаровского муниципального района Хабаровского края</t>
  </si>
  <si>
    <t>МКОУ СОШ с. Корсаково-1 Хабаровского муниципального района Хабаровского края</t>
  </si>
  <si>
    <t>МКОУ СОШ п. Кукан Хабаровского муниципального района Хабаровского края</t>
  </si>
  <si>
    <t>МКОУ СОШ с. Малышево Хабаровского муниципального района Хабаровского края</t>
  </si>
  <si>
    <t>МКОУ СОШ с. Мирное Хабаровского муниципального района Хабаровского края</t>
  </si>
  <si>
    <t>МКОУ СОШ с. Мичуринское Хабаровского муниципального района Хабаровского края</t>
  </si>
  <si>
    <t>МКОУ СОШ с. Новокуровка Хабаровского муниципального района Хабаровского края</t>
  </si>
  <si>
    <t>МКОУ СОШ №1 с. Некрасовка Хабаровского муниципального района Хабаровского края</t>
  </si>
  <si>
    <t>МКОУ СОШ № 2 с. Некрасовка Хабаровского муниципального района Хабаровского края</t>
  </si>
  <si>
    <t>МКОУ СОШ с. Осиновая Речка Хабаровского муниципального района Хабаровского края</t>
  </si>
  <si>
    <t>МКОУ СОШ п. Победа Хабаровского муниципального района Хабаровского края</t>
  </si>
  <si>
    <t>МКОУ СОШ с. Ракитное Хабаровского муниципального района Хабаровского края</t>
  </si>
  <si>
    <t>МКОУ  СОШ с. Сергеевка Хабаровского муниципального района Хабаровского края</t>
  </si>
  <si>
    <t>МКОУ  СОШ с. Сикачи-Алян Хабаровского муниципального района Хабаровского края</t>
  </si>
  <si>
    <t>МКОУ  СОШ с. Таежное Хабаровского муниципального района Хабаровского края</t>
  </si>
  <si>
    <t>МКОУ  СОШ с. Тополево Хабаровского муниципального района Хабаровского края</t>
  </si>
  <si>
    <t>МКОУ СОШ с. Гаровка-1 Хабаровского муниципального района Хабаровского края</t>
  </si>
  <si>
    <t>МКОУ ООШ с. Благодатное Хабаровского муниципального района Хабаровского края</t>
  </si>
  <si>
    <t>МКОУ ООШ п. Догордон Хабаровского муниципального района Хабаровского края</t>
  </si>
  <si>
    <t>МКОУ ООШ с. Казакевичево Хабаровского муниципального района Хабаровского края</t>
  </si>
  <si>
    <t>МКОУ ООШ с. Матвеевка Хабаровского муниципального района Хабаровского края</t>
  </si>
  <si>
    <t xml:space="preserve">ФКОУ «СОШ № 162» при в/ч 25625 </t>
  </si>
  <si>
    <t>МКВ(С)ОУ В(С)ОШ с. Тополево Хабаровского муниципального района Хабаровского края</t>
  </si>
  <si>
    <t>МКВ(С)ОУ В(С)ОШ № 12 с. Заозерное Хабаровского муниципального района Хабаровского края</t>
  </si>
  <si>
    <t>МКВ(С)ОУ В(С)ОШ № 13 с. Заозерное Хабаровского муниципального района Хабаровского края</t>
  </si>
  <si>
    <t>МОУ гимназия № 1</t>
  </si>
  <si>
    <t>МОУ СОШ № 3</t>
  </si>
  <si>
    <t>МОУ СОШ № 4 имени героя Советского Союза Хоменко И.С.</t>
  </si>
  <si>
    <t>МОУ СОШ № 5</t>
  </si>
  <si>
    <t>МОУ СОШ № 6</t>
  </si>
  <si>
    <t>МОУ СОШ № 7</t>
  </si>
  <si>
    <t>МОУ СОШ № 8</t>
  </si>
  <si>
    <t>МОУ гимназия № 9</t>
  </si>
  <si>
    <t>МОУ СОШ № 13</t>
  </si>
  <si>
    <t>МОУ СОШ № 14</t>
  </si>
  <si>
    <t>МОУ СОШ № 15</t>
  </si>
  <si>
    <t>МОУ СОШ с углубленным изучением отдельных предметов № 16</t>
  </si>
  <si>
    <t>МОУ СОШ № 18</t>
  </si>
  <si>
    <t>МОУ СОШ № 19</t>
  </si>
  <si>
    <t>МОУ СОШ № 22</t>
  </si>
  <si>
    <t>МОУ СОШ с углубленным изучением предметов художественно-эстетического цикла № 23</t>
  </si>
  <si>
    <t>МОУ СОШ № 24</t>
  </si>
  <si>
    <t>МОУ СОШ № 26</t>
  </si>
  <si>
    <t>МОУ СОШ № 27</t>
  </si>
  <si>
    <t>МОУ СОШ № 28</t>
  </si>
  <si>
    <t>МОУ ООШ №29</t>
  </si>
  <si>
    <t>МОУ СОШ № 30</t>
  </si>
  <si>
    <t>МОУ СОШ № 31</t>
  </si>
  <si>
    <t>МОУ СОШ № 32</t>
  </si>
  <si>
    <t>МОУ Лицей № 33</t>
  </si>
  <si>
    <t xml:space="preserve">МОУ СОШ № 34 </t>
  </si>
  <si>
    <t>МОУ СОШ № 35 имени Героя Советского Союза В.П. Чкалова</t>
  </si>
  <si>
    <t>МОУ СОШ № 36</t>
  </si>
  <si>
    <t>МОУ СОШ № 37</t>
  </si>
  <si>
    <t>МОУ СОШ № 38</t>
  </si>
  <si>
    <t>МОУ СОШ № 42</t>
  </si>
  <si>
    <t>МОУ  гимназия № 45</t>
  </si>
  <si>
    <t>МОУ СОШ № 50</t>
  </si>
  <si>
    <t>МОУ СОШ № 51</t>
  </si>
  <si>
    <t>МОУ СОШ № 53</t>
  </si>
  <si>
    <t>МОУ СОШ № 62</t>
  </si>
  <si>
    <t>МБОУ лицей № 1</t>
  </si>
  <si>
    <t>КГКВ(С)ОУ «Вечерняя (сменная) общеобразовательная школа № 1» при Федеральном казенном учреждении «Исправительная колония №  8 Управления Федеральной службы исполнения наказаний по Хабаровскому краю»</t>
  </si>
  <si>
    <t xml:space="preserve">НОУ «Школа-интернат № 30 среднего (полного) общего образования открытого акционерного общества «Российские Железные Дороги» </t>
  </si>
  <si>
    <t>Лицей при ФГБОУ ВПО «Комсомольский-на-Амуре государственный технический университет»</t>
  </si>
  <si>
    <t>Выпускники очно-заочных классов МОУ СОШ № 14</t>
  </si>
  <si>
    <t xml:space="preserve">МБОУ «Математический лицей» </t>
  </si>
  <si>
    <t>МАОУ многопрофильный лицей</t>
  </si>
  <si>
    <t>МБОУ Военно-морской лицей имени адмирала флота Н.Д. Сергеева</t>
  </si>
  <si>
    <t>МБОУ «Политехнический лицей» имени Героя Советского Союза И.И. Стрельникова</t>
  </si>
  <si>
    <t xml:space="preserve">МБОУ лицей «РИТМ»  </t>
  </si>
  <si>
    <t>МАОУ г. Хабаровска «Лицей инновационных технологий»</t>
  </si>
  <si>
    <t xml:space="preserve">МАОУ лицей «Ступени»  </t>
  </si>
  <si>
    <t>МБОУ лицей «Вектор»</t>
  </si>
  <si>
    <t xml:space="preserve">МБОУ «Экономическая гимназия»  </t>
  </si>
  <si>
    <t>МБОУ гимназия № 1</t>
  </si>
  <si>
    <t xml:space="preserve">МБОУ гимназия № 3 имени М.Ф. Панькова   </t>
  </si>
  <si>
    <t>МАОУ гимназия восточных языков № 4</t>
  </si>
  <si>
    <t>МБОУ гимназия № 5</t>
  </si>
  <si>
    <t xml:space="preserve">МАОУ гимназия № 6  </t>
  </si>
  <si>
    <t xml:space="preserve">МБОУ гимназия № 7  </t>
  </si>
  <si>
    <t>МБОУ гимназия № 8</t>
  </si>
  <si>
    <t>МАОУ СОШ № 1 имени Героя Советского Союза В.П. Чкалова</t>
  </si>
  <si>
    <t>МБОУ СОШ № 6</t>
  </si>
  <si>
    <t xml:space="preserve">МБОУ СОШ «Успех»  </t>
  </si>
  <si>
    <t xml:space="preserve">МБОУ СОШ № 9  </t>
  </si>
  <si>
    <t>МБОУ СОШ № 10</t>
  </si>
  <si>
    <t>МБОУ СОШ с углубленным изучением отдельных предметов № 11</t>
  </si>
  <si>
    <t>МБОУ СОШ № 12</t>
  </si>
  <si>
    <t>МБОУ СОШ № 13</t>
  </si>
  <si>
    <t xml:space="preserve">МБОУ СОШ № 16  </t>
  </si>
  <si>
    <t>МБОУ кадетская школа № 1 имени Ф.Ф. Ушакова города Хабаровска</t>
  </si>
  <si>
    <t>МБОУ СОШ № 19</t>
  </si>
  <si>
    <t>МБОУ СОШ № 23</t>
  </si>
  <si>
    <t>МБОУ СОШ № 24 им. Дмитрия Желудкова</t>
  </si>
  <si>
    <t xml:space="preserve">МБОУ СОШ № 26  </t>
  </si>
  <si>
    <t>МБОУ СОШ № 27</t>
  </si>
  <si>
    <t>МБОУ СОШ № 29</t>
  </si>
  <si>
    <t xml:space="preserve">МБОУ СОШ № 30  </t>
  </si>
  <si>
    <t xml:space="preserve">МБОУ СОШ № 32  </t>
  </si>
  <si>
    <t>МБОУ СОШ № 33</t>
  </si>
  <si>
    <t xml:space="preserve">МБОУ СОШ № 35  </t>
  </si>
  <si>
    <t xml:space="preserve">МБОУ СОШ № 36  </t>
  </si>
  <si>
    <t xml:space="preserve">МБОУ СОШ № 37  </t>
  </si>
  <si>
    <t xml:space="preserve">МБОУ СОШ № 38  </t>
  </si>
  <si>
    <t xml:space="preserve">МБОУ СОШ № 39  </t>
  </si>
  <si>
    <t xml:space="preserve">МАОУ г. Хабаровска «Средняя школа № 40»  </t>
  </si>
  <si>
    <t>МАОУ СОШ № 41</t>
  </si>
  <si>
    <t>МБОУ СОШ № 43</t>
  </si>
  <si>
    <t xml:space="preserve">МБОУ СОШ № 44  </t>
  </si>
  <si>
    <t xml:space="preserve">МБОУ СОШ № 46  </t>
  </si>
  <si>
    <t>МБОУ СОШ № 47 имени Героя Российской Федерации Владимира Александровича Тамгина</t>
  </si>
  <si>
    <t>МБОУ СОШ № 49 имени Героев-даманцев</t>
  </si>
  <si>
    <t>МАОУ г. Хабаровска «Средняя школа № 51 имени Михаила Захаровича Петрицы»</t>
  </si>
  <si>
    <t xml:space="preserve">МБОУ СОШ № 52  </t>
  </si>
  <si>
    <t xml:space="preserve">МБОУ СОШ № 53  </t>
  </si>
  <si>
    <t xml:space="preserve">МБОУ СОШ № 55  </t>
  </si>
  <si>
    <t xml:space="preserve">МБОУ СОШ № 56  </t>
  </si>
  <si>
    <t>МБОУ СОШ № 58</t>
  </si>
  <si>
    <t>МБОУ СОШ № 62</t>
  </si>
  <si>
    <t xml:space="preserve">МБОУ СОШ № 63  </t>
  </si>
  <si>
    <t>МАОУ г. Хабаровска «Средняя школа № 3»</t>
  </si>
  <si>
    <t>МБОУ СОШ № 66</t>
  </si>
  <si>
    <t>МБОУ СОШ № 67 имени Героя Российской Федерации В.Н. Шатова</t>
  </si>
  <si>
    <t xml:space="preserve">МБОУ СОШ № 68  </t>
  </si>
  <si>
    <t xml:space="preserve">МБОУ СОШ № 70  </t>
  </si>
  <si>
    <t xml:space="preserve">МБОУ СОШ № 72  </t>
  </si>
  <si>
    <t xml:space="preserve">МБОУ СОШ № 74  </t>
  </si>
  <si>
    <t xml:space="preserve">МБОУ СОШ № 76  </t>
  </si>
  <si>
    <t xml:space="preserve">МАОУ СОШ № 77  </t>
  </si>
  <si>
    <t xml:space="preserve">МБОУ СОШ № 15 имени Пяти Героев Советского Союза  </t>
  </si>
  <si>
    <t>МБОУ СОШ с углубленным изучением отдельных предметов № 80</t>
  </si>
  <si>
    <t>МБОУ СОШ № 83</t>
  </si>
  <si>
    <t>МБОУ СОШ № 85</t>
  </si>
  <si>
    <t xml:space="preserve">МБОУ СОШ № 87  </t>
  </si>
  <si>
    <t>МБОУ СОШ № 1 п. Березовка</t>
  </si>
  <si>
    <t xml:space="preserve">МБОУ СОШ № 2 п. Березовка  </t>
  </si>
  <si>
    <t xml:space="preserve">МБОУ ООШ № 7 </t>
  </si>
  <si>
    <t xml:space="preserve">МБОУ ООШ № 40 </t>
  </si>
  <si>
    <t>Лицей ФГБОУ ВПО «Дальневосточного университета путей сообщения» г. Хабаровска</t>
  </si>
  <si>
    <t>КГБОУ для детей, нуждающихся в психолого-педагогической и медико-социальной помощи «Центр психолого-педагогической реабилитации и коррекции»</t>
  </si>
  <si>
    <t>Частное общеобразовательное учреждение СОШ «Алые паруса»</t>
  </si>
  <si>
    <t>Негосударственное образовательное учреждение «СОШ «Азимут»</t>
  </si>
  <si>
    <t>НОУ «СОШ «ТАЛАНТ»</t>
  </si>
  <si>
    <t xml:space="preserve">МБВ(С)ОУ В(С)ОШ № 10 </t>
  </si>
  <si>
    <t>МБВ(С)ОУ В(С)ОШ № 22</t>
  </si>
  <si>
    <t>Выпускники очно-заочных классов МБОУ СОШ № 13</t>
  </si>
  <si>
    <t xml:space="preserve">Выпускники очно-заочных классов МБОУ СОШ № 38  </t>
  </si>
  <si>
    <t>МБОУ НОШ № 1 поселка Эльбан Амурского муниципального района Хабаровского края</t>
  </si>
  <si>
    <t>МБОУ НОШ № 7 г. Амурска Амурского муниципального района Хабаровского края</t>
  </si>
  <si>
    <t>МКОУ НОШ с. Аим Аяно-Майского муниципального района Хабаровского края</t>
  </si>
  <si>
    <t>МБОУ для детей дошкольного и младшего школьного возраста начальная школа – детский сад сельского поселения «Село Пушкино» Бикинского муниципального района Хабаровского края</t>
  </si>
  <si>
    <t>МБОУ НОШ № 23 г. Бикина Бикинского муниципального района Хабаровского края</t>
  </si>
  <si>
    <t>МКОУ НОШ № 8 Среднеургальского сельского поселения Верхнебуреинского муниципального района Хабаровского края</t>
  </si>
  <si>
    <t>МКОУ для детей дошкольного и младшего школьного возраста начальная школа – детский сад № 5 сельского поселения «Село Усть – Ургал» Верхнебуреинского муниципального района Хабаровского края</t>
  </si>
  <si>
    <t>МБОУ для детей дошкольного и младшего школьного возраста начальная школа – детский сад с. Видное Вяземского муниципального района Хабаровского края</t>
  </si>
  <si>
    <t>МБОУ НОШ села Екатеринославка муниципального района имени Лазо Хабаровского края</t>
  </si>
  <si>
    <t>МБОУ НОШ села Киинск муниципального района имени Лазо Хабаровского края</t>
  </si>
  <si>
    <t>МБОУ НОШ рабочего поселка Переяславка муниципального района имени Лазо Хабаровского края</t>
  </si>
  <si>
    <t>Филиал МБОУ ООШ поселка Долми, расположенный в посёлке Южный, муниципального района имени Лазо Хабаровского края</t>
  </si>
  <si>
    <t>МБОУ НОШ № 3 сельского поселения «Село Троицкое» Нанайского муниципального района Хабаровского края</t>
  </si>
  <si>
    <t xml:space="preserve">МКОУ для детей дошкольного и младшего школьного возраста начальная школа – детский сад сельского поселения «Село Верхняя Манома» Нанайского муниципального района Хабаровского края </t>
  </si>
  <si>
    <t>МКОУ для детей дошкольного и младшего школьного возраста начальная школа – детский сад с. Даерга Найхинского сельского поселения Нанайского муниципального района Хабаровского края</t>
  </si>
  <si>
    <t>МКОУ для детей дошкольного и младшего школьного возраста начальная школа – детский сад п. Чныррах Николаевского муниципального района Хабаровского края</t>
  </si>
  <si>
    <t>МКОУ для детей дошкольного и младшего школьного возраста начальная школа – детский сад п. Озерпах Николаевского муниципального района Хабаровского края</t>
  </si>
  <si>
    <t>МКОУ для детей дошкольного и младшего школьного возраста начальная школа – детский сад Инского сельского поселения Охотского муниципального района</t>
  </si>
  <si>
    <t>МБОУ НОШ села Владимировка муниципального района имени Полины Осипенко Хабаровского края</t>
  </si>
  <si>
    <t>Филиал МБОУ СОШ поселка Березовый Солнечного муниципального района Хабаровского края</t>
  </si>
  <si>
    <t>МКОУ НОШ с. Неран Тугуро-Чумиканского муниципального района Хабаровского края</t>
  </si>
  <si>
    <t>МБОУ для детей дошкольного и младшего школьного возраста начальная школа – детский сад п. Решающий Ульчского муниципального района Хабаровского края</t>
  </si>
  <si>
    <t>МБОУ для детей дошкольного и младшего школьного возраста начальная школа – детский сад сельского поселения «Село Ухта» Ульчского муниципального района Хабаровского края</t>
  </si>
  <si>
    <t>МБОУ для детей дошкольного и младшего школьного возраста начальная школа – детский сад сельского поселения «Село Калиновка» Ульчского муниципального района Хабаровского края</t>
  </si>
  <si>
    <t>МБОУ для детей дошкольного и младшего школьного возраста начальная школа – детский сад с. Кальма Ульчского муниципального района Хабаровского края</t>
  </si>
  <si>
    <t>МКОУ для детей дошкольного и младшего школьного возраста начальная школа – детский сад «Радуга» с. Краснореченское Хабаровского муниципального района Хабаровского края</t>
  </si>
  <si>
    <t xml:space="preserve">МКОУ для детей дошкольного и младшего школьного возраста начальная школа – детский сад с. Улика-Национальное Хабаровского муниципального района Хабаровского края </t>
  </si>
  <si>
    <t>МКОУ НОШ с. Федоровка Хабаровского муниципального района Хабаровского края</t>
  </si>
  <si>
    <t>МАОУ начальная  общеобразовательная школа «Открытие»</t>
  </si>
  <si>
    <t>МАОУ НОШ «Первые шаги»</t>
  </si>
  <si>
    <t>МБОУ г. Хабаровска «Начальная школа – детский сад № 14»</t>
  </si>
  <si>
    <t>КГБС(К)ОУ для обучающихся, воспитанников с ограниченными возможностями здоровья «Специальная (коррекционная) общеобразовательная школа-интернат I вида № 1»</t>
  </si>
  <si>
    <t>КГБС(К)ОУ для обучающихся, воспитанников с ограниченными возможностями здоровья «Специальная (коррекционная) общеобразовательная школа-интернат III, IV вида № 2»</t>
  </si>
  <si>
    <t>КГКС(К)ОУ для обучающихся, воспитанников с ограниченными возможностями здоровья «Специальная (коррекционная) общеобразовательная школа V вида № 2»</t>
  </si>
  <si>
    <t>КГКС(К)ОУ для обучающихся, воспитанников с ограниченными возможностями здоровья «Специальная (коррекционная) общеобразовательная школа VII вида № 4»</t>
  </si>
  <si>
    <t>КГБС(К)ОУ для обучающихся, воспитанников с ограниченными возможностями здоровья «Специальная (коррекционная) общеобразовательная школа-интернат II вида № 6»</t>
  </si>
  <si>
    <t>КГОКУ «Специальная (коррекционная) общеобразовательная школа VII вида № 5»</t>
  </si>
  <si>
    <t>120006</t>
  </si>
  <si>
    <t>720011</t>
  </si>
  <si>
    <t>720021</t>
  </si>
  <si>
    <t>140020</t>
  </si>
  <si>
    <t>140021</t>
  </si>
  <si>
    <t>122004</t>
  </si>
  <si>
    <t>122006</t>
  </si>
  <si>
    <t>722004</t>
  </si>
  <si>
    <t>140022</t>
  </si>
  <si>
    <t>123005</t>
  </si>
  <si>
    <t>223008</t>
  </si>
  <si>
    <t>223009</t>
  </si>
  <si>
    <t>723015</t>
  </si>
  <si>
    <t>723016</t>
  </si>
  <si>
    <t>140023</t>
  </si>
  <si>
    <t>224011</t>
  </si>
  <si>
    <t>224021</t>
  </si>
  <si>
    <t>724004</t>
  </si>
  <si>
    <t>724010</t>
  </si>
  <si>
    <t>140024</t>
  </si>
  <si>
    <t>725004</t>
  </si>
  <si>
    <t>140025</t>
  </si>
  <si>
    <t>226021</t>
  </si>
  <si>
    <t>726001</t>
  </si>
  <si>
    <t>140026</t>
  </si>
  <si>
    <t>227008</t>
  </si>
  <si>
    <t>227014</t>
  </si>
  <si>
    <t>227027</t>
  </si>
  <si>
    <t>227031</t>
  </si>
  <si>
    <t>727001</t>
  </si>
  <si>
    <t>727010</t>
  </si>
  <si>
    <t>140027</t>
  </si>
  <si>
    <t>728004</t>
  </si>
  <si>
    <t>728007</t>
  </si>
  <si>
    <t>140028</t>
  </si>
  <si>
    <t>729005</t>
  </si>
  <si>
    <t>140029</t>
  </si>
  <si>
    <t>730008</t>
  </si>
  <si>
    <t>140030</t>
  </si>
  <si>
    <t>140031</t>
  </si>
  <si>
    <t>132012</t>
  </si>
  <si>
    <t>732001</t>
  </si>
  <si>
    <t>732004</t>
  </si>
  <si>
    <t>140032</t>
  </si>
  <si>
    <t>233013</t>
  </si>
  <si>
    <t>733003</t>
  </si>
  <si>
    <t>733006</t>
  </si>
  <si>
    <t>733020</t>
  </si>
  <si>
    <t>140033</t>
  </si>
  <si>
    <t>140034</t>
  </si>
  <si>
    <t>235015</t>
  </si>
  <si>
    <t>735002</t>
  </si>
  <si>
    <t>140035</t>
  </si>
  <si>
    <t>336012</t>
  </si>
  <si>
    <t>736029</t>
  </si>
  <si>
    <t>736030</t>
  </si>
  <si>
    <t>736031</t>
  </si>
  <si>
    <t>140036</t>
  </si>
  <si>
    <t>737001</t>
  </si>
  <si>
    <t>437003</t>
  </si>
  <si>
    <t>737011</t>
  </si>
  <si>
    <t>140037</t>
  </si>
  <si>
    <t>138010</t>
  </si>
  <si>
    <t>138095</t>
  </si>
  <si>
    <t>138096</t>
  </si>
  <si>
    <t>338013</t>
  </si>
  <si>
    <t>338014</t>
  </si>
  <si>
    <t>438005</t>
  </si>
  <si>
    <t>438006</t>
  </si>
  <si>
    <t>438007</t>
  </si>
  <si>
    <t>738033</t>
  </si>
  <si>
    <t>738034</t>
  </si>
  <si>
    <t>738025</t>
  </si>
  <si>
    <t>738042</t>
  </si>
  <si>
    <t>140038</t>
  </si>
  <si>
    <t>152736</t>
  </si>
  <si>
    <t>152814</t>
  </si>
  <si>
    <t>152918</t>
  </si>
  <si>
    <t>153335</t>
  </si>
  <si>
    <t>153423</t>
  </si>
  <si>
    <t>900001</t>
  </si>
  <si>
    <t>900002</t>
  </si>
  <si>
    <t>900003</t>
  </si>
  <si>
    <t>900004</t>
  </si>
  <si>
    <t>900005</t>
  </si>
  <si>
    <t>900006</t>
  </si>
  <si>
    <t>НАЗВАНИЕ</t>
  </si>
  <si>
    <t>Коды проверяемых результатов</t>
  </si>
  <si>
    <t>ВО</t>
  </si>
  <si>
    <t>КО</t>
  </si>
  <si>
    <t>Выполнение работы (вариант)</t>
  </si>
  <si>
    <t>1,2,3</t>
  </si>
  <si>
    <t>АНКЕТА УЧИТЕЛЯ</t>
  </si>
  <si>
    <t>Ввод_данных</t>
  </si>
  <si>
    <t>Ответы_учащихся</t>
  </si>
  <si>
    <t>Общий свод</t>
  </si>
  <si>
    <t>Результаты_итог</t>
  </si>
  <si>
    <t>Распределение_участников</t>
  </si>
  <si>
    <t>Размах_балла</t>
  </si>
  <si>
    <t>Коридор</t>
  </si>
  <si>
    <t>Результаты</t>
  </si>
  <si>
    <t>План</t>
  </si>
  <si>
    <t>Сравнение_части</t>
  </si>
  <si>
    <t>Анализ_содержание</t>
  </si>
  <si>
    <t>Анализ_умения</t>
  </si>
  <si>
    <t>Анализ_задания</t>
  </si>
  <si>
    <t>Анализ_ученик</t>
  </si>
  <si>
    <t>Рабочий</t>
  </si>
  <si>
    <t>Диаграмма_рез</t>
  </si>
  <si>
    <t>Диаграмма_сравнение</t>
  </si>
  <si>
    <t>Диаграмма_задания</t>
  </si>
  <si>
    <t>Диаграмма_распределение</t>
  </si>
  <si>
    <t>РЕЗУЛЬТАТЫ ВЫПОЛНЕНИЯ КОНТРОЛЬНОЙ РАБОТЫ ПО МАТЕМАТИКЕ (результаты учащисхя)</t>
  </si>
  <si>
    <r>
      <t xml:space="preserve">Кол-во </t>
    </r>
    <r>
      <rPr>
        <b/>
        <u/>
        <sz val="10"/>
        <rFont val="Cambria"/>
        <family val="1"/>
        <charset val="204"/>
      </rPr>
      <t xml:space="preserve">баллов </t>
    </r>
    <r>
      <rPr>
        <b/>
        <sz val="10"/>
        <rFont val="Cambria"/>
        <family val="1"/>
        <charset val="204"/>
      </rPr>
      <t>за задания повышенного уровня (максимальное кол-во баллов 8)</t>
    </r>
  </si>
  <si>
    <t>Основная часть</t>
  </si>
  <si>
    <t>Дополнительная часть</t>
  </si>
  <si>
    <t xml:space="preserve">Основная часть </t>
  </si>
  <si>
    <t>Описательная статистика</t>
  </si>
  <si>
    <t>Буквенное выражение</t>
  </si>
  <si>
    <t>Доли и проценты</t>
  </si>
  <si>
    <t>Измерение геометрических величин</t>
  </si>
  <si>
    <t>Координатный луч</t>
  </si>
  <si>
    <t>Уравнение</t>
  </si>
  <si>
    <t>Наглядная геометрия</t>
  </si>
  <si>
    <t>Координатная плоскость</t>
  </si>
  <si>
    <t>Действия с рациональными числами</t>
  </si>
  <si>
    <t>Текстовая задача</t>
  </si>
  <si>
    <t>Коды проверяемых элементов содержания</t>
  </si>
  <si>
    <t>2.1.1</t>
  </si>
  <si>
    <t>Делимость. Признаки делимости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</si>
  <si>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</si>
  <si>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</si>
  <si>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</si>
  <si>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</si>
  <si>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</si>
  <si>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</si>
  <si>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</si>
  <si>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</si>
  <si>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</si>
  <si>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</si>
  <si>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</si>
  <si>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</si>
  <si>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</si>
  <si>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</si>
  <si>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</si>
  <si>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</si>
  <si>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</si>
  <si>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</si>
  <si>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</si>
  <si>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</si>
  <si>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</si>
  <si>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</si>
  <si>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</si>
  <si>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</si>
  <si>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</si>
  <si>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</si>
  <si>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</si>
  <si>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</si>
  <si>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</si>
  <si>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ИТОГОВЫЙ БАЛЛ (максимальное кол-во баллов 20)</t>
  </si>
  <si>
    <r>
      <t xml:space="preserve">Кол-во </t>
    </r>
    <r>
      <rPr>
        <b/>
        <u/>
        <sz val="10"/>
        <rFont val="Cambria"/>
        <family val="1"/>
        <charset val="204"/>
        <scheme val="major"/>
      </rPr>
      <t xml:space="preserve">заданий </t>
    </r>
    <r>
      <rPr>
        <b/>
        <sz val="10"/>
        <rFont val="Cambria"/>
        <family val="1"/>
        <charset val="204"/>
        <scheme val="major"/>
      </rPr>
      <t>базового уровня (максимальное кол-во - 12)</t>
    </r>
  </si>
  <si>
    <t>EBCAD</t>
  </si>
  <si>
    <t>DBEAC</t>
  </si>
  <si>
    <t>M</t>
  </si>
  <si>
    <t>L</t>
  </si>
  <si>
    <t>DB</t>
  </si>
  <si>
    <t>AB</t>
  </si>
  <si>
    <t>Распределение участников по уровням освоения учебного материала (7 класс, 2015/2016 учебный год)</t>
  </si>
  <si>
    <t>Результаты выполнения  работы по математике по отдельным заданиям (7 класс, 2015/2016 учебного года)</t>
  </si>
  <si>
    <t>Результаты выполнения контрольной работы по математике по отдельным заданиям (7 класс, 2015/2016 учебный год)</t>
  </si>
  <si>
    <t>Результаты выполнения контрольной работы по математике (7 класс, 2015/2016 учебный год)</t>
  </si>
  <si>
    <t>1, 2, 4, 11</t>
  </si>
  <si>
    <t>Действия с обыкновенными дробями</t>
  </si>
  <si>
    <t>1.2.2</t>
  </si>
  <si>
    <t>Модуль числа</t>
  </si>
  <si>
    <t>1.3.2, 1.2.5</t>
  </si>
  <si>
    <t>3.1.1</t>
  </si>
  <si>
    <t>6.1.1</t>
  </si>
  <si>
    <t>6.1.3</t>
  </si>
  <si>
    <t>7.5.1</t>
  </si>
  <si>
    <t>7.1.1</t>
  </si>
  <si>
    <t>6.2.1</t>
  </si>
  <si>
    <t>8.1.1</t>
  </si>
  <si>
    <t>1.5.4</t>
  </si>
  <si>
    <t>1.1.5</t>
  </si>
  <si>
    <t>1.3.4</t>
  </si>
  <si>
    <t>3.3.1, 3.3.2</t>
  </si>
  <si>
    <t>7.5.9</t>
  </si>
  <si>
    <t>12</t>
  </si>
  <si>
    <r>
      <rPr>
        <b/>
        <sz val="12"/>
        <rFont val="Times New Roman"/>
        <family val="1"/>
        <charset val="204"/>
      </rPr>
      <t xml:space="preserve">Низкий </t>
    </r>
    <r>
      <rPr>
        <sz val="10"/>
        <rFont val="Times New Roman"/>
        <family val="1"/>
        <charset val="204"/>
      </rPr>
      <t>(0-3 заданий базового уровня, 0-8 баллов за задания повышенного уровня)</t>
    </r>
  </si>
  <si>
    <r>
      <rPr>
        <b/>
        <sz val="12"/>
        <rFont val="Times New Roman"/>
        <family val="1"/>
        <charset val="204"/>
      </rPr>
      <t>Пониженный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(4-6 заданий базового уровня, 0-8 баллов за задания повышенного уровня)</t>
    </r>
  </si>
  <si>
    <r>
      <rPr>
        <b/>
        <sz val="12"/>
        <rFont val="Times New Roman"/>
        <family val="1"/>
        <charset val="204"/>
      </rPr>
      <t>Базовый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(7-12 заданий базового уровня, 0-4 балла за задания повышенного уровня)</t>
    </r>
  </si>
  <si>
    <r>
      <rPr>
        <b/>
        <sz val="12"/>
        <rFont val="Times New Roman"/>
        <family val="1"/>
        <charset val="204"/>
      </rPr>
      <t>Повышенный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(7-9 заданий базового уровня, 5-8 баллов за задания повышенного уровня или 10-12 заданий базового уровня, 5-6 баллов за задания повышенного уровня)</t>
    </r>
  </si>
  <si>
    <r>
      <rPr>
        <b/>
        <sz val="12"/>
        <rFont val="Times New Roman"/>
        <family val="1"/>
        <charset val="204"/>
      </rPr>
      <t>Высокий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(10-12 заданий базового уровня, 7-8 баллов за задания повышенного уровня)</t>
    </r>
  </si>
  <si>
    <t>22 сентября 2015</t>
  </si>
  <si>
    <t>11</t>
  </si>
  <si>
    <t>10</t>
  </si>
  <si>
    <t>01</t>
  </si>
  <si>
    <t>03</t>
  </si>
  <si>
    <t>05</t>
  </si>
  <si>
    <t>09</t>
  </si>
  <si>
    <t>02</t>
  </si>
  <si>
    <t>06</t>
  </si>
  <si>
    <t>07</t>
  </si>
  <si>
    <t>08</t>
  </si>
  <si>
    <t>DBECA</t>
  </si>
  <si>
    <t>LM</t>
  </si>
  <si>
    <t>KM</t>
  </si>
  <si>
    <t>DBAEC</t>
  </si>
  <si>
    <t>CD</t>
  </si>
  <si>
    <t>BEDAC</t>
  </si>
  <si>
    <t>P</t>
  </si>
  <si>
    <t>BEC</t>
  </si>
  <si>
    <t>Q</t>
  </si>
  <si>
    <t>СAD</t>
  </si>
  <si>
    <t>EC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</si>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</sst>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C19]dd\ mmmm\ yyyy\ \г\.;@"/>
    <numFmt numFmtId="165" formatCode="0.0%"/>
    <numFmt numFmtId="166" formatCode="0.0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name val="Cambria"/>
      <family val="1"/>
      <charset val="204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4"/>
      <name val="Cambria"/>
      <family val="1"/>
      <charset val="204"/>
      <scheme val="major"/>
    </font>
    <font>
      <b/>
      <u/>
      <sz val="10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0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0"/>
      <color theme="0"/>
      <name val="Arial Cyr"/>
      <charset val="204"/>
    </font>
    <font>
      <sz val="11"/>
      <color theme="1"/>
      <name val="Cambria"/>
      <family val="1"/>
      <charset val="204"/>
      <scheme val="maj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C00000"/>
      <name val="Cambria"/>
      <family val="1"/>
      <charset val="204"/>
      <scheme val="major"/>
    </font>
    <font>
      <sz val="10"/>
      <color rgb="FFC00000"/>
      <name val="Arial Cyr"/>
      <charset val="204"/>
    </font>
    <font>
      <b/>
      <sz val="10"/>
      <color rgb="FFC00000"/>
      <name val="Cambria"/>
      <family val="1"/>
      <charset val="204"/>
      <scheme val="major"/>
    </font>
    <font>
      <b/>
      <sz val="12"/>
      <name val="Arial Cyr"/>
      <charset val="204"/>
    </font>
    <font>
      <b/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0" fontId="17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9" borderId="0" applyNumberFormat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534">
    <xf numFmtId="0" fontId="0" fillId="0" borderId="0" xfId="0"/>
    <xf numFmtId="0" fontId="0" fillId="0" borderId="0" xfId="0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49" fontId="13" fillId="0" borderId="6" xfId="0" applyNumberFormat="1" applyFont="1" applyFill="1" applyBorder="1" applyAlignment="1" applyProtection="1">
      <alignment horizont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49" fontId="13" fillId="0" borderId="7" xfId="0" applyNumberFormat="1" applyFont="1" applyFill="1" applyBorder="1" applyAlignment="1" applyProtection="1">
      <alignment horizontal="center"/>
      <protection hidden="1"/>
    </xf>
    <xf numFmtId="49" fontId="13" fillId="0" borderId="8" xfId="0" applyNumberFormat="1" applyFont="1" applyFill="1" applyBorder="1" applyAlignment="1" applyProtection="1">
      <alignment horizontal="center"/>
      <protection hidden="1"/>
    </xf>
    <xf numFmtId="49" fontId="13" fillId="0" borderId="9" xfId="0" applyNumberFormat="1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hidden="1"/>
    </xf>
    <xf numFmtId="0" fontId="7" fillId="0" borderId="6" xfId="0" applyFont="1" applyBorder="1" applyAlignment="1" applyProtection="1">
      <alignment horizontal="center" vertical="center"/>
      <protection locked="0" hidden="1"/>
    </xf>
    <xf numFmtId="0" fontId="7" fillId="0" borderId="6" xfId="0" applyNumberFormat="1" applyFont="1" applyBorder="1" applyProtection="1">
      <protection locked="0"/>
    </xf>
    <xf numFmtId="0" fontId="7" fillId="0" borderId="6" xfId="0" applyNumberFormat="1" applyFont="1" applyBorder="1" applyAlignment="1" applyProtection="1">
      <alignment horizontal="center"/>
      <protection hidden="1"/>
    </xf>
    <xf numFmtId="0" fontId="7" fillId="0" borderId="6" xfId="0" applyNumberFormat="1" applyFont="1" applyBorder="1" applyAlignment="1" applyProtection="1">
      <alignment horizontal="center"/>
      <protection locked="0"/>
    </xf>
    <xf numFmtId="49" fontId="7" fillId="0" borderId="6" xfId="0" applyNumberFormat="1" applyFont="1" applyBorder="1" applyAlignment="1" applyProtection="1">
      <alignment horizontal="center"/>
      <protection locked="0"/>
    </xf>
    <xf numFmtId="49" fontId="7" fillId="0" borderId="6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 vertical="center"/>
      <protection locked="0" hidden="1"/>
    </xf>
    <xf numFmtId="0" fontId="7" fillId="0" borderId="12" xfId="0" applyNumberFormat="1" applyFont="1" applyBorder="1" applyProtection="1">
      <protection locked="0"/>
    </xf>
    <xf numFmtId="0" fontId="7" fillId="0" borderId="12" xfId="0" applyNumberFormat="1" applyFont="1" applyBorder="1" applyAlignment="1" applyProtection="1">
      <alignment horizontal="center"/>
      <protection hidden="1"/>
    </xf>
    <xf numFmtId="0" fontId="7" fillId="0" borderId="12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3" borderId="12" xfId="0" applyNumberFormat="1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 vertical="center"/>
      <protection locked="0" hidden="1"/>
    </xf>
    <xf numFmtId="0" fontId="7" fillId="0" borderId="9" xfId="0" applyNumberFormat="1" applyFont="1" applyBorder="1" applyProtection="1">
      <protection locked="0"/>
    </xf>
    <xf numFmtId="0" fontId="7" fillId="0" borderId="9" xfId="0" applyNumberFormat="1" applyFont="1" applyBorder="1" applyAlignment="1" applyProtection="1">
      <alignment horizontal="center"/>
      <protection hidden="1"/>
    </xf>
    <xf numFmtId="0" fontId="7" fillId="0" borderId="9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Alignment="1" applyProtection="1"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protection hidden="1"/>
    </xf>
    <xf numFmtId="0" fontId="7" fillId="3" borderId="0" xfId="0" applyFont="1" applyFill="1" applyBorder="1" applyAlignment="1" applyProtection="1"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0" borderId="0" xfId="0" applyFont="1" applyFill="1" applyBorder="1" applyAlignment="1">
      <alignment wrapText="1"/>
    </xf>
    <xf numFmtId="0" fontId="7" fillId="3" borderId="0" xfId="0" applyFont="1" applyFill="1" applyBorder="1" applyAlignment="1" applyProtection="1">
      <alignment wrapText="1"/>
      <protection hidden="1"/>
    </xf>
    <xf numFmtId="0" fontId="0" fillId="3" borderId="0" xfId="0" applyFill="1" applyAlignment="1" applyProtection="1">
      <alignment wrapText="1"/>
      <protection hidden="1"/>
    </xf>
    <xf numFmtId="0" fontId="10" fillId="3" borderId="0" xfId="0" applyFont="1" applyFill="1" applyBorder="1" applyAlignment="1" applyProtection="1">
      <alignment horizontal="left" wrapText="1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13" fillId="3" borderId="19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wrapText="1"/>
      <protection locked="0"/>
    </xf>
    <xf numFmtId="0" fontId="13" fillId="3" borderId="0" xfId="0" applyFont="1" applyFill="1" applyBorder="1" applyAlignment="1" applyProtection="1">
      <alignment horizontal="right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15" fillId="3" borderId="0" xfId="0" applyFont="1" applyFill="1" applyBorder="1" applyAlignment="1" applyProtection="1">
      <protection hidden="1"/>
    </xf>
    <xf numFmtId="0" fontId="16" fillId="0" borderId="20" xfId="0" applyFont="1" applyBorder="1" applyProtection="1">
      <protection hidden="1"/>
    </xf>
    <xf numFmtId="0" fontId="16" fillId="0" borderId="21" xfId="0" applyFont="1" applyBorder="1" applyProtection="1">
      <protection hidden="1"/>
    </xf>
    <xf numFmtId="0" fontId="10" fillId="0" borderId="9" xfId="0" applyFont="1" applyFill="1" applyBorder="1" applyAlignment="1" applyProtection="1">
      <alignment horizontal="center" vertical="center" textRotation="90" wrapText="1"/>
      <protection hidden="1"/>
    </xf>
    <xf numFmtId="0" fontId="10" fillId="0" borderId="9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vertical="center" wrapText="1"/>
      <protection hidden="1"/>
    </xf>
    <xf numFmtId="0" fontId="7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0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13" fillId="0" borderId="0" xfId="0" applyFont="1" applyFill="1" applyBorder="1" applyAlignment="1" applyProtection="1">
      <protection hidden="1"/>
    </xf>
    <xf numFmtId="0" fontId="10" fillId="0" borderId="9" xfId="0" applyFont="1" applyFill="1" applyBorder="1" applyAlignment="1" applyProtection="1">
      <alignment horizontal="center" vertical="center" textRotation="90"/>
      <protection hidden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textRotation="90" wrapText="1"/>
      <protection hidden="1"/>
    </xf>
    <xf numFmtId="0" fontId="10" fillId="0" borderId="12" xfId="0" applyFont="1" applyFill="1" applyBorder="1" applyAlignment="1" applyProtection="1">
      <alignment horizontal="center" vertical="center" textRotation="90" wrapText="1"/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Fill="1" applyBorder="1" applyAlignment="1" applyProtection="1">
      <alignment horizontal="center" vertical="center" wrapText="1"/>
      <protection hidden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textRotation="90" wrapText="1"/>
      <protection hidden="1"/>
    </xf>
    <xf numFmtId="0" fontId="10" fillId="0" borderId="27" xfId="0" applyFont="1" applyFill="1" applyBorder="1" applyAlignment="1" applyProtection="1">
      <alignment horizontal="center" vertical="center" wrapText="1"/>
      <protection hidden="1"/>
    </xf>
    <xf numFmtId="0" fontId="21" fillId="6" borderId="12" xfId="0" applyFont="1" applyFill="1" applyBorder="1" applyAlignment="1" applyProtection="1">
      <alignment horizontal="center" vertical="center" wrapText="1"/>
      <protection hidden="1"/>
    </xf>
    <xf numFmtId="0" fontId="21" fillId="6" borderId="12" xfId="0" applyFont="1" applyFill="1" applyBorder="1" applyAlignment="1" applyProtection="1">
      <alignment horizontal="center" vertical="center" textRotation="90"/>
      <protection hidden="1"/>
    </xf>
    <xf numFmtId="0" fontId="21" fillId="6" borderId="16" xfId="0" applyFont="1" applyFill="1" applyBorder="1" applyAlignment="1" applyProtection="1">
      <alignment horizontal="center" vertical="center"/>
      <protection hidden="1"/>
    </xf>
    <xf numFmtId="0" fontId="22" fillId="6" borderId="9" xfId="0" applyFont="1" applyFill="1" applyBorder="1" applyAlignment="1">
      <alignment horizontal="center" vertical="center" wrapText="1"/>
    </xf>
    <xf numFmtId="0" fontId="23" fillId="5" borderId="12" xfId="0" applyFont="1" applyFill="1" applyBorder="1" applyProtection="1">
      <protection hidden="1"/>
    </xf>
    <xf numFmtId="0" fontId="21" fillId="6" borderId="9" xfId="0" applyFont="1" applyFill="1" applyBorder="1" applyAlignment="1" applyProtection="1">
      <alignment horizontal="center" vertical="center" wrapText="1"/>
      <protection hidden="1"/>
    </xf>
    <xf numFmtId="0" fontId="21" fillId="6" borderId="9" xfId="0" applyFont="1" applyFill="1" applyBorder="1" applyAlignment="1" applyProtection="1">
      <alignment horizontal="center" vertical="center" textRotation="90"/>
      <protection hidden="1"/>
    </xf>
    <xf numFmtId="0" fontId="21" fillId="6" borderId="18" xfId="0" applyFont="1" applyFill="1" applyBorder="1" applyAlignment="1" applyProtection="1">
      <alignment horizontal="center" vertical="center"/>
      <protection hidden="1"/>
    </xf>
    <xf numFmtId="0" fontId="21" fillId="5" borderId="26" xfId="0" applyFont="1" applyFill="1" applyBorder="1" applyAlignment="1" applyProtection="1">
      <alignment horizontal="center" vertical="center" wrapText="1"/>
      <protection hidden="1"/>
    </xf>
    <xf numFmtId="0" fontId="21" fillId="5" borderId="9" xfId="0" applyFont="1" applyFill="1" applyBorder="1" applyAlignment="1" applyProtection="1">
      <alignment horizontal="center" vertical="center" wrapText="1"/>
      <protection hidden="1"/>
    </xf>
    <xf numFmtId="0" fontId="21" fillId="6" borderId="10" xfId="0" applyFont="1" applyFill="1" applyBorder="1" applyAlignment="1"/>
    <xf numFmtId="0" fontId="21" fillId="6" borderId="10" xfId="0" applyFont="1" applyFill="1" applyBorder="1" applyAlignment="1">
      <alignment horizontal="center" textRotation="90"/>
    </xf>
    <xf numFmtId="0" fontId="21" fillId="6" borderId="13" xfId="0" applyFont="1" applyFill="1" applyBorder="1" applyAlignment="1">
      <alignment horizontal="center"/>
    </xf>
    <xf numFmtId="9" fontId="10" fillId="5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vertical="center" wrapText="1"/>
      <protection hidden="1"/>
    </xf>
    <xf numFmtId="0" fontId="7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5" xfId="0" applyBorder="1" applyProtection="1">
      <protection hidden="1"/>
    </xf>
    <xf numFmtId="0" fontId="13" fillId="2" borderId="9" xfId="0" applyFont="1" applyFill="1" applyBorder="1" applyAlignment="1" applyProtection="1">
      <alignment vertical="center" wrapText="1"/>
      <protection hidden="1"/>
    </xf>
    <xf numFmtId="0" fontId="18" fillId="3" borderId="0" xfId="0" applyFont="1" applyFill="1" applyBorder="1" applyAlignment="1" applyProtection="1">
      <alignment wrapText="1"/>
      <protection hidden="1"/>
    </xf>
    <xf numFmtId="0" fontId="7" fillId="0" borderId="0" xfId="0" applyFont="1" applyBorder="1" applyAlignment="1"/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22" fillId="6" borderId="8" xfId="0" applyFont="1" applyFill="1" applyBorder="1" applyAlignment="1">
      <alignment horizontal="center" vertical="center" wrapText="1"/>
    </xf>
    <xf numFmtId="0" fontId="24" fillId="5" borderId="35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textRotation="90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10" fillId="2" borderId="29" xfId="0" applyFont="1" applyFill="1" applyBorder="1" applyAlignment="1">
      <alignment horizontal="center" vertical="center" wrapText="1"/>
    </xf>
    <xf numFmtId="9" fontId="21" fillId="5" borderId="9" xfId="0" applyNumberFormat="1" applyFont="1" applyFill="1" applyBorder="1" applyAlignment="1" applyProtection="1">
      <alignment horizontal="center" vertical="center" wrapText="1"/>
      <protection hidden="1"/>
    </xf>
    <xf numFmtId="0" fontId="32" fillId="2" borderId="9" xfId="2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0" xfId="2" applyFont="1" applyBorder="1" applyAlignment="1">
      <alignment horizontal="right" vertical="center"/>
    </xf>
    <xf numFmtId="49" fontId="36" fillId="0" borderId="0" xfId="2" applyNumberFormat="1" applyFont="1" applyBorder="1" applyAlignment="1">
      <alignment vertical="center" wrapText="1"/>
    </xf>
    <xf numFmtId="0" fontId="34" fillId="0" borderId="0" xfId="2" applyFont="1"/>
    <xf numFmtId="0" fontId="35" fillId="0" borderId="0" xfId="2" applyFont="1" applyAlignment="1">
      <alignment horizontal="center" wrapText="1"/>
    </xf>
    <xf numFmtId="0" fontId="31" fillId="0" borderId="0" xfId="0" applyFont="1"/>
    <xf numFmtId="0" fontId="31" fillId="0" borderId="9" xfId="0" applyFont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9" fontId="31" fillId="0" borderId="9" xfId="1" applyFont="1" applyBorder="1" applyAlignment="1">
      <alignment horizontal="center" vertical="center"/>
    </xf>
    <xf numFmtId="0" fontId="16" fillId="0" borderId="0" xfId="0" applyFont="1"/>
    <xf numFmtId="9" fontId="0" fillId="0" borderId="0" xfId="1" applyFont="1"/>
    <xf numFmtId="166" fontId="21" fillId="5" borderId="26" xfId="0" applyNumberFormat="1" applyFont="1" applyFill="1" applyBorder="1" applyAlignment="1" applyProtection="1">
      <alignment horizontal="center" vertical="center" wrapText="1"/>
      <protection hidden="1"/>
    </xf>
    <xf numFmtId="166" fontId="24" fillId="5" borderId="9" xfId="0" applyNumberFormat="1" applyFont="1" applyFill="1" applyBorder="1" applyAlignment="1" applyProtection="1">
      <alignment horizontal="center" vertical="center"/>
      <protection hidden="1"/>
    </xf>
    <xf numFmtId="9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9" fontId="0" fillId="0" borderId="0" xfId="0" applyNumberFormat="1"/>
    <xf numFmtId="9" fontId="31" fillId="0" borderId="9" xfId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1" applyNumberFormat="1" applyFont="1" applyAlignment="1">
      <alignment horizontal="center"/>
    </xf>
    <xf numFmtId="0" fontId="22" fillId="3" borderId="0" xfId="0" applyFont="1" applyFill="1" applyProtection="1">
      <protection hidden="1"/>
    </xf>
    <xf numFmtId="0" fontId="23" fillId="3" borderId="0" xfId="0" applyFont="1" applyFill="1" applyProtection="1">
      <protection hidden="1"/>
    </xf>
    <xf numFmtId="0" fontId="22" fillId="3" borderId="0" xfId="0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alignment wrapText="1"/>
      <protection hidden="1"/>
    </xf>
    <xf numFmtId="0" fontId="23" fillId="4" borderId="0" xfId="0" applyFont="1" applyFill="1" applyAlignment="1" applyProtection="1">
      <alignment wrapText="1"/>
      <protection hidden="1"/>
    </xf>
    <xf numFmtId="0" fontId="21" fillId="3" borderId="0" xfId="0" applyFont="1" applyFill="1" applyBorder="1" applyAlignment="1" applyProtection="1">
      <alignment horizontal="left" wrapText="1"/>
      <protection hidden="1"/>
    </xf>
    <xf numFmtId="0" fontId="23" fillId="4" borderId="0" xfId="0" applyFont="1" applyFill="1" applyBorder="1" applyProtection="1">
      <protection hidden="1"/>
    </xf>
    <xf numFmtId="0" fontId="23" fillId="4" borderId="0" xfId="0" applyFont="1" applyFill="1" applyProtection="1">
      <protection hidden="1"/>
    </xf>
    <xf numFmtId="0" fontId="22" fillId="0" borderId="0" xfId="0" applyFont="1" applyBorder="1" applyAlignment="1"/>
    <xf numFmtId="0" fontId="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6" borderId="7" xfId="0" applyFont="1" applyFill="1" applyBorder="1" applyAlignment="1">
      <alignment horizontal="center" vertical="center" wrapText="1"/>
    </xf>
    <xf numFmtId="0" fontId="0" fillId="3" borderId="0" xfId="0" applyFill="1" applyBorder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23" fillId="3" borderId="0" xfId="0" applyFont="1" applyFill="1" applyBorder="1" applyProtection="1">
      <protection hidden="1"/>
    </xf>
    <xf numFmtId="0" fontId="0" fillId="3" borderId="0" xfId="0" applyFont="1" applyFill="1" applyBorder="1" applyProtection="1">
      <protection hidden="1"/>
    </xf>
    <xf numFmtId="0" fontId="35" fillId="0" borderId="0" xfId="2" applyFont="1" applyAlignment="1">
      <alignment horizontal="center" wrapText="1"/>
    </xf>
    <xf numFmtId="0" fontId="32" fillId="2" borderId="9" xfId="2" applyFont="1" applyFill="1" applyBorder="1" applyAlignment="1">
      <alignment horizontal="center" vertical="center" wrapText="1"/>
    </xf>
    <xf numFmtId="49" fontId="35" fillId="0" borderId="0" xfId="2" applyNumberFormat="1" applyFont="1" applyAlignment="1">
      <alignment horizontal="center" wrapText="1"/>
    </xf>
    <xf numFmtId="49" fontId="34" fillId="0" borderId="0" xfId="0" applyNumberFormat="1" applyFont="1"/>
    <xf numFmtId="0" fontId="34" fillId="0" borderId="0" xfId="0" applyFont="1" applyAlignment="1">
      <alignment horizontal="center"/>
    </xf>
    <xf numFmtId="9" fontId="0" fillId="0" borderId="0" xfId="1" applyFont="1" applyAlignment="1">
      <alignment wrapText="1"/>
    </xf>
    <xf numFmtId="10" fontId="0" fillId="0" borderId="0" xfId="0" applyNumberFormat="1"/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9" fontId="23" fillId="0" borderId="0" xfId="1" applyFont="1"/>
    <xf numFmtId="0" fontId="23" fillId="3" borderId="21" xfId="0" applyFont="1" applyFill="1" applyBorder="1" applyAlignment="1" applyProtection="1">
      <alignment horizontal="center" wrapText="1"/>
      <protection hidden="1"/>
    </xf>
    <xf numFmtId="9" fontId="23" fillId="3" borderId="21" xfId="1" applyFont="1" applyFill="1" applyBorder="1" applyProtection="1">
      <protection hidden="1"/>
    </xf>
    <xf numFmtId="0" fontId="31" fillId="0" borderId="9" xfId="0" applyFont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10" fillId="2" borderId="44" xfId="0" applyFont="1" applyFill="1" applyBorder="1" applyAlignment="1">
      <alignment horizontal="center" vertical="center" wrapText="1"/>
    </xf>
    <xf numFmtId="1" fontId="0" fillId="3" borderId="0" xfId="0" applyNumberFormat="1" applyFill="1" applyProtection="1">
      <protection hidden="1"/>
    </xf>
    <xf numFmtId="1" fontId="0" fillId="3" borderId="0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1" fontId="0" fillId="3" borderId="0" xfId="0" applyNumberFormat="1" applyFill="1" applyAlignment="1" applyProtection="1">
      <alignment wrapText="1"/>
      <protection hidden="1"/>
    </xf>
    <xf numFmtId="1" fontId="0" fillId="3" borderId="0" xfId="0" applyNumberFormat="1" applyFill="1" applyBorder="1" applyAlignment="1" applyProtection="1">
      <alignment wrapText="1"/>
      <protection hidden="1"/>
    </xf>
    <xf numFmtId="1" fontId="23" fillId="3" borderId="0" xfId="0" applyNumberFormat="1" applyFont="1" applyFill="1" applyBorder="1" applyProtection="1">
      <protection hidden="1"/>
    </xf>
    <xf numFmtId="1" fontId="23" fillId="4" borderId="0" xfId="0" applyNumberFormat="1" applyFont="1" applyFill="1" applyBorder="1" applyProtection="1">
      <protection hidden="1"/>
    </xf>
    <xf numFmtId="1" fontId="23" fillId="3" borderId="0" xfId="0" applyNumberFormat="1" applyFont="1" applyFill="1" applyBorder="1" applyAlignment="1" applyProtection="1">
      <alignment horizontal="center" wrapText="1"/>
      <protection hidden="1"/>
    </xf>
    <xf numFmtId="1" fontId="23" fillId="3" borderId="9" xfId="1" applyNumberFormat="1" applyFont="1" applyFill="1" applyBorder="1" applyProtection="1">
      <protection hidden="1"/>
    </xf>
    <xf numFmtId="1" fontId="0" fillId="0" borderId="0" xfId="0" applyNumberFormat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1" applyNumberFormat="1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 applyProtection="1">
      <alignment horizontal="center" vertical="center" wrapText="1"/>
      <protection hidden="1"/>
    </xf>
    <xf numFmtId="164" fontId="10" fillId="3" borderId="0" xfId="0" applyNumberFormat="1" applyFont="1" applyFill="1" applyBorder="1" applyAlignment="1" applyProtection="1">
      <alignment horizontal="center" wrapText="1"/>
      <protection locked="0" hidden="1"/>
    </xf>
    <xf numFmtId="0" fontId="10" fillId="3" borderId="0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 textRotation="90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9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/>
      <protection hidden="1"/>
    </xf>
    <xf numFmtId="166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5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0" xfId="6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9" fontId="16" fillId="0" borderId="0" xfId="6" applyFont="1" applyFill="1" applyBorder="1" applyAlignment="1" applyProtection="1">
      <alignment horizontal="center"/>
      <protection hidden="1"/>
    </xf>
    <xf numFmtId="0" fontId="16" fillId="0" borderId="0" xfId="0" applyNumberFormat="1" applyFont="1" applyFill="1" applyBorder="1" applyAlignment="1" applyProtection="1">
      <alignment horizontal="center"/>
      <protection hidden="1"/>
    </xf>
    <xf numFmtId="9" fontId="23" fillId="3" borderId="0" xfId="3" applyNumberFormat="1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1" fontId="0" fillId="0" borderId="0" xfId="0" applyNumberFormat="1" applyFill="1" applyBorder="1" applyProtection="1">
      <protection hidden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3" fillId="2" borderId="7" xfId="0" applyFont="1" applyFill="1" applyBorder="1" applyAlignment="1" applyProtection="1">
      <alignment vertical="center" wrapText="1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21" fillId="6" borderId="38" xfId="0" applyFont="1" applyFill="1" applyBorder="1" applyAlignment="1" applyProtection="1">
      <alignment horizontal="right" vertical="center"/>
      <protection hidden="1"/>
    </xf>
    <xf numFmtId="0" fontId="21" fillId="6" borderId="37" xfId="0" applyFont="1" applyFill="1" applyBorder="1" applyAlignment="1" applyProtection="1">
      <alignment horizontal="right" vertical="center"/>
      <protection hidden="1"/>
    </xf>
    <xf numFmtId="0" fontId="10" fillId="5" borderId="23" xfId="0" applyFont="1" applyFill="1" applyBorder="1" applyAlignment="1" applyProtection="1">
      <alignment horizontal="center"/>
      <protection hidden="1"/>
    </xf>
    <xf numFmtId="9" fontId="10" fillId="5" borderId="23" xfId="1" applyFont="1" applyFill="1" applyBorder="1" applyAlignment="1" applyProtection="1">
      <alignment horizontal="center"/>
      <protection hidden="1"/>
    </xf>
    <xf numFmtId="0" fontId="10" fillId="5" borderId="25" xfId="0" applyNumberFormat="1" applyFont="1" applyFill="1" applyBorder="1" applyAlignment="1" applyProtection="1">
      <alignment horizontal="center"/>
      <protection hidden="1"/>
    </xf>
    <xf numFmtId="165" fontId="0" fillId="0" borderId="0" xfId="1" applyNumberFormat="1" applyFont="1"/>
    <xf numFmtId="9" fontId="42" fillId="0" borderId="0" xfId="0" applyNumberFormat="1" applyFont="1"/>
    <xf numFmtId="0" fontId="0" fillId="0" borderId="0" xfId="0" applyAlignment="1">
      <alignment horizontal="center"/>
    </xf>
    <xf numFmtId="0" fontId="24" fillId="0" borderId="0" xfId="0" applyFont="1" applyProtection="1">
      <protection hidden="1"/>
    </xf>
    <xf numFmtId="0" fontId="24" fillId="0" borderId="0" xfId="0" applyFont="1" applyBorder="1" applyProtection="1"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protection hidden="1"/>
    </xf>
    <xf numFmtId="0" fontId="23" fillId="4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43" fillId="3" borderId="0" xfId="0" applyFont="1" applyFill="1" applyBorder="1" applyAlignment="1" applyProtection="1">
      <protection hidden="1"/>
    </xf>
    <xf numFmtId="0" fontId="2" fillId="11" borderId="0" xfId="7" applyFill="1" applyAlignment="1">
      <alignment horizontal="center" vertical="center"/>
    </xf>
    <xf numFmtId="0" fontId="2" fillId="0" borderId="0" xfId="7" applyAlignment="1">
      <alignment vertical="center"/>
    </xf>
    <xf numFmtId="49" fontId="2" fillId="11" borderId="0" xfId="7" applyNumberFormat="1" applyFill="1" applyAlignment="1">
      <alignment horizontal="center" vertical="center"/>
    </xf>
    <xf numFmtId="49" fontId="2" fillId="0" borderId="0" xfId="7" applyNumberFormat="1" applyAlignment="1">
      <alignment vertical="center"/>
    </xf>
    <xf numFmtId="49" fontId="0" fillId="0" borderId="0" xfId="0" applyNumberFormat="1"/>
    <xf numFmtId="0" fontId="43" fillId="0" borderId="0" xfId="0" applyFont="1" applyFill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44" fillId="0" borderId="0" xfId="0" applyFont="1" applyProtection="1">
      <protection hidden="1"/>
    </xf>
    <xf numFmtId="0" fontId="45" fillId="0" borderId="0" xfId="0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alignment horizontal="left"/>
      <protection hidden="1"/>
    </xf>
    <xf numFmtId="49" fontId="16" fillId="0" borderId="0" xfId="0" applyNumberFormat="1" applyFont="1"/>
    <xf numFmtId="49" fontId="0" fillId="0" borderId="0" xfId="0" applyNumberFormat="1" applyAlignment="1">
      <alignment wrapText="1"/>
    </xf>
    <xf numFmtId="49" fontId="0" fillId="4" borderId="0" xfId="0" applyNumberFormat="1" applyFill="1"/>
    <xf numFmtId="49" fontId="16" fillId="4" borderId="0" xfId="0" applyNumberFormat="1" applyFont="1" applyFill="1"/>
    <xf numFmtId="165" fontId="21" fillId="5" borderId="9" xfId="1" applyNumberFormat="1" applyFont="1" applyFill="1" applyBorder="1" applyAlignment="1" applyProtection="1">
      <alignment horizontal="center" vertical="center" wrapText="1"/>
      <protection hidden="1"/>
    </xf>
    <xf numFmtId="165" fontId="24" fillId="5" borderId="9" xfId="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46" fillId="0" borderId="0" xfId="0" applyFont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0" fillId="2" borderId="9" xfId="0" applyFill="1" applyBorder="1"/>
    <xf numFmtId="165" fontId="30" fillId="2" borderId="12" xfId="8" applyNumberFormat="1" applyFont="1" applyFill="1" applyBorder="1" applyAlignment="1">
      <alignment horizontal="center" vertical="center" wrapText="1"/>
    </xf>
    <xf numFmtId="165" fontId="30" fillId="2" borderId="9" xfId="8" applyNumberFormat="1" applyFont="1" applyFill="1" applyBorder="1" applyAlignment="1">
      <alignment horizontal="center" vertical="center"/>
    </xf>
    <xf numFmtId="165" fontId="30" fillId="2" borderId="12" xfId="8" applyNumberFormat="1" applyFont="1" applyFill="1" applyBorder="1" applyAlignment="1">
      <alignment horizontal="center" vertical="center"/>
    </xf>
    <xf numFmtId="166" fontId="30" fillId="2" borderId="12" xfId="0" applyNumberFormat="1" applyFont="1" applyFill="1" applyBorder="1" applyAlignment="1">
      <alignment horizontal="center" vertical="center" wrapText="1"/>
    </xf>
    <xf numFmtId="0" fontId="0" fillId="0" borderId="9" xfId="0" applyBorder="1"/>
    <xf numFmtId="1" fontId="0" fillId="0" borderId="9" xfId="0" applyNumberFormat="1" applyBorder="1" applyAlignment="1">
      <alignment horizontal="center"/>
    </xf>
    <xf numFmtId="165" fontId="0" fillId="0" borderId="9" xfId="0" applyNumberFormat="1" applyBorder="1"/>
    <xf numFmtId="166" fontId="0" fillId="0" borderId="9" xfId="0" applyNumberFormat="1" applyBorder="1"/>
    <xf numFmtId="0" fontId="0" fillId="0" borderId="0" xfId="0" applyAlignment="1">
      <alignment horizontal="center"/>
    </xf>
    <xf numFmtId="49" fontId="16" fillId="0" borderId="0" xfId="0" applyNumberFormat="1" applyFont="1" applyAlignment="1">
      <alignment wrapText="1"/>
    </xf>
    <xf numFmtId="0" fontId="40" fillId="0" borderId="9" xfId="0" applyFont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21" fillId="6" borderId="32" xfId="0" applyFont="1" applyFill="1" applyBorder="1" applyAlignment="1" applyProtection="1">
      <alignment horizontal="center" vertical="center" wrapText="1"/>
      <protection hidden="1"/>
    </xf>
    <xf numFmtId="0" fontId="21" fillId="6" borderId="26" xfId="0" applyFont="1" applyFill="1" applyBorder="1" applyAlignment="1" applyProtection="1">
      <alignment horizontal="center" vertical="center" wrapText="1"/>
      <protection hidden="1"/>
    </xf>
    <xf numFmtId="0" fontId="21" fillId="6" borderId="48" xfId="0" applyFont="1" applyFill="1" applyBorder="1" applyAlignment="1"/>
    <xf numFmtId="0" fontId="7" fillId="3" borderId="26" xfId="0" applyFont="1" applyFill="1" applyBorder="1" applyAlignment="1" applyProtection="1">
      <alignment horizontal="center"/>
      <protection hidden="1"/>
    </xf>
    <xf numFmtId="0" fontId="7" fillId="3" borderId="28" xfId="0" applyFont="1" applyFill="1" applyBorder="1" applyAlignment="1" applyProtection="1">
      <alignment horizontal="center"/>
      <protection hidden="1"/>
    </xf>
    <xf numFmtId="0" fontId="7" fillId="3" borderId="29" xfId="0" applyFont="1" applyFill="1" applyBorder="1" applyAlignment="1" applyProtection="1">
      <alignment vertical="center" wrapText="1"/>
      <protection hidden="1"/>
    </xf>
    <xf numFmtId="0" fontId="7" fillId="3" borderId="36" xfId="0" applyFont="1" applyFill="1" applyBorder="1" applyAlignment="1" applyProtection="1">
      <alignment vertical="center" wrapText="1"/>
      <protection hidden="1"/>
    </xf>
    <xf numFmtId="0" fontId="10" fillId="10" borderId="1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 applyProtection="1">
      <alignment vertical="center" wrapText="1"/>
      <protection hidden="1"/>
    </xf>
    <xf numFmtId="0" fontId="13" fillId="2" borderId="49" xfId="0" applyFont="1" applyFill="1" applyBorder="1" applyAlignment="1" applyProtection="1">
      <alignment vertical="center" wrapText="1"/>
      <protection hidden="1"/>
    </xf>
    <xf numFmtId="0" fontId="39" fillId="2" borderId="29" xfId="5" applyFont="1" applyFill="1" applyBorder="1" applyAlignment="1">
      <alignment horizontal="center" vertical="center" wrapText="1"/>
    </xf>
    <xf numFmtId="0" fontId="39" fillId="9" borderId="29" xfId="5" applyFont="1" applyBorder="1" applyAlignment="1">
      <alignment horizontal="center" vertical="center" wrapText="1"/>
    </xf>
    <xf numFmtId="0" fontId="10" fillId="12" borderId="4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21" fillId="5" borderId="45" xfId="0" applyFont="1" applyFill="1" applyBorder="1" applyAlignment="1" applyProtection="1">
      <alignment horizontal="center" vertical="center" wrapText="1"/>
      <protection hidden="1"/>
    </xf>
    <xf numFmtId="9" fontId="21" fillId="5" borderId="8" xfId="1" applyFont="1" applyFill="1" applyBorder="1" applyAlignment="1" applyProtection="1">
      <alignment horizontal="center" vertical="center" wrapText="1"/>
      <protection hidden="1"/>
    </xf>
    <xf numFmtId="9" fontId="21" fillId="5" borderId="9" xfId="1" applyFont="1" applyFill="1" applyBorder="1" applyAlignment="1" applyProtection="1">
      <alignment horizontal="center" vertical="center" wrapText="1"/>
      <protection hidden="1"/>
    </xf>
    <xf numFmtId="0" fontId="48" fillId="0" borderId="0" xfId="0" applyFont="1"/>
    <xf numFmtId="0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66" fontId="0" fillId="0" borderId="0" xfId="8" applyNumberFormat="1" applyFont="1"/>
    <xf numFmtId="1" fontId="0" fillId="0" borderId="0" xfId="8" applyNumberFormat="1" applyFont="1"/>
    <xf numFmtId="0" fontId="0" fillId="10" borderId="0" xfId="0" applyNumberFormat="1" applyFill="1" applyAlignment="1">
      <alignment horizontal="center"/>
    </xf>
    <xf numFmtId="0" fontId="0" fillId="14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15" borderId="0" xfId="0" applyNumberFormat="1" applyFill="1" applyAlignment="1">
      <alignment horizontal="center"/>
    </xf>
    <xf numFmtId="0" fontId="0" fillId="13" borderId="0" xfId="0" applyNumberForma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49" fillId="0" borderId="0" xfId="2" applyFont="1" applyBorder="1" applyAlignment="1">
      <alignment horizontal="right" vertical="center"/>
    </xf>
    <xf numFmtId="0" fontId="50" fillId="0" borderId="0" xfId="2" applyFont="1" applyBorder="1" applyAlignment="1">
      <alignment horizontal="left" vertical="center" wrapText="1"/>
    </xf>
    <xf numFmtId="0" fontId="17" fillId="0" borderId="0" xfId="2" applyBorder="1"/>
    <xf numFmtId="0" fontId="50" fillId="0" borderId="0" xfId="2" applyFont="1" applyBorder="1" applyAlignment="1">
      <alignment horizontal="right" vertical="center" wrapText="1"/>
    </xf>
    <xf numFmtId="49" fontId="16" fillId="0" borderId="0" xfId="2" applyNumberFormat="1" applyFont="1" applyBorder="1" applyAlignment="1">
      <alignment vertical="center"/>
    </xf>
    <xf numFmtId="165" fontId="51" fillId="0" borderId="9" xfId="2" applyNumberFormat="1" applyFont="1" applyBorder="1" applyAlignment="1">
      <alignment horizontal="center" vertical="center"/>
    </xf>
    <xf numFmtId="0" fontId="52" fillId="0" borderId="9" xfId="2" applyFont="1" applyBorder="1" applyAlignment="1">
      <alignment horizontal="center" vertical="center"/>
    </xf>
    <xf numFmtId="0" fontId="51" fillId="0" borderId="9" xfId="2" applyFont="1" applyBorder="1" applyAlignment="1">
      <alignment horizontal="center" vertical="center"/>
    </xf>
    <xf numFmtId="0" fontId="51" fillId="0" borderId="9" xfId="2" applyFont="1" applyBorder="1" applyAlignment="1">
      <alignment vertic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1" fontId="30" fillId="2" borderId="12" xfId="0" applyNumberFormat="1" applyFont="1" applyFill="1" applyBorder="1" applyAlignment="1">
      <alignment horizontal="center" vertical="center" wrapText="1"/>
    </xf>
    <xf numFmtId="0" fontId="0" fillId="3" borderId="53" xfId="0" applyFill="1" applyBorder="1" applyProtection="1">
      <protection hidden="1"/>
    </xf>
    <xf numFmtId="0" fontId="0" fillId="3" borderId="54" xfId="0" applyFill="1" applyBorder="1" applyProtection="1">
      <protection hidden="1"/>
    </xf>
    <xf numFmtId="0" fontId="0" fillId="3" borderId="55" xfId="0" applyFill="1" applyBorder="1" applyProtection="1">
      <protection hidden="1"/>
    </xf>
    <xf numFmtId="0" fontId="0" fillId="3" borderId="56" xfId="0" applyFill="1" applyBorder="1" applyProtection="1">
      <protection hidden="1"/>
    </xf>
    <xf numFmtId="0" fontId="0" fillId="3" borderId="57" xfId="0" applyFill="1" applyBorder="1" applyProtection="1">
      <protection hidden="1"/>
    </xf>
    <xf numFmtId="0" fontId="0" fillId="3" borderId="54" xfId="0" applyFill="1" applyBorder="1" applyAlignment="1" applyProtection="1">
      <alignment wrapText="1"/>
      <protection hidden="1"/>
    </xf>
    <xf numFmtId="0" fontId="23" fillId="3" borderId="54" xfId="0" applyFont="1" applyFill="1" applyBorder="1" applyProtection="1">
      <protection hidden="1"/>
    </xf>
    <xf numFmtId="0" fontId="23" fillId="4" borderId="54" xfId="0" applyFont="1" applyFill="1" applyBorder="1" applyProtection="1">
      <protection hidden="1"/>
    </xf>
    <xf numFmtId="0" fontId="24" fillId="3" borderId="54" xfId="0" applyFont="1" applyFill="1" applyBorder="1" applyAlignment="1" applyProtection="1">
      <alignment horizontal="center"/>
      <protection hidden="1"/>
    </xf>
    <xf numFmtId="0" fontId="0" fillId="3" borderId="54" xfId="0" applyFont="1" applyFill="1" applyBorder="1" applyProtection="1">
      <protection hidden="1"/>
    </xf>
    <xf numFmtId="0" fontId="0" fillId="0" borderId="54" xfId="0" applyBorder="1" applyProtection="1">
      <protection hidden="1"/>
    </xf>
    <xf numFmtId="0" fontId="0" fillId="0" borderId="0" xfId="0" applyAlignment="1">
      <alignment vertical="center"/>
    </xf>
    <xf numFmtId="0" fontId="38" fillId="4" borderId="0" xfId="0" applyFont="1" applyFill="1" applyBorder="1" applyAlignment="1" applyProtection="1">
      <protection hidden="1"/>
    </xf>
    <xf numFmtId="0" fontId="53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9" fontId="31" fillId="0" borderId="9" xfId="1" applyFont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40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top" wrapText="1"/>
    </xf>
    <xf numFmtId="0" fontId="31" fillId="0" borderId="9" xfId="0" applyFont="1" applyBorder="1" applyAlignment="1">
      <alignment vertical="top" wrapText="1"/>
    </xf>
    <xf numFmtId="0" fontId="10" fillId="10" borderId="43" xfId="0" applyFont="1" applyFill="1" applyBorder="1" applyAlignment="1">
      <alignment horizontal="center" vertical="center" wrapText="1"/>
    </xf>
    <xf numFmtId="0" fontId="39" fillId="10" borderId="44" xfId="5" applyFont="1" applyFill="1" applyBorder="1" applyAlignment="1">
      <alignment horizontal="center" vertical="center" wrapText="1"/>
    </xf>
    <xf numFmtId="0" fontId="10" fillId="10" borderId="44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22" fillId="6" borderId="48" xfId="0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0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61" xfId="0" applyNumberFormat="1" applyFont="1" applyFill="1" applyBorder="1" applyAlignment="1" applyProtection="1">
      <alignment horizontal="center" vertical="center" wrapText="1"/>
      <protection locked="0" hidden="1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9" fontId="31" fillId="0" borderId="1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48" fillId="0" borderId="0" xfId="0" applyNumberFormat="1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3" fillId="5" borderId="32" xfId="0" applyFont="1" applyFill="1" applyBorder="1" applyProtection="1">
      <protection hidden="1"/>
    </xf>
    <xf numFmtId="166" fontId="21" fillId="5" borderId="28" xfId="0" applyNumberFormat="1" applyFont="1" applyFill="1" applyBorder="1" applyAlignment="1" applyProtection="1">
      <alignment horizontal="center" vertical="center" wrapText="1"/>
      <protection hidden="1"/>
    </xf>
    <xf numFmtId="165" fontId="21" fillId="5" borderId="29" xfId="1" applyNumberFormat="1" applyFont="1" applyFill="1" applyBorder="1" applyAlignment="1" applyProtection="1">
      <alignment horizontal="center" vertical="center" wrapText="1"/>
      <protection hidden="1"/>
    </xf>
    <xf numFmtId="166" fontId="24" fillId="5" borderId="29" xfId="0" applyNumberFormat="1" applyFont="1" applyFill="1" applyBorder="1" applyAlignment="1" applyProtection="1">
      <alignment horizontal="center" vertical="center"/>
      <protection hidden="1"/>
    </xf>
    <xf numFmtId="165" fontId="24" fillId="5" borderId="29" xfId="1" applyNumberFormat="1" applyFont="1" applyFill="1" applyBorder="1" applyAlignment="1" applyProtection="1">
      <alignment horizontal="center" vertical="center"/>
      <protection hidden="1"/>
    </xf>
    <xf numFmtId="0" fontId="24" fillId="5" borderId="31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/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9" fontId="31" fillId="0" borderId="10" xfId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top" wrapText="1"/>
    </xf>
    <xf numFmtId="0" fontId="10" fillId="2" borderId="62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58" xfId="0" applyFont="1" applyFill="1" applyBorder="1" applyAlignment="1" applyProtection="1">
      <alignment vertical="center" wrapText="1"/>
      <protection hidden="1"/>
    </xf>
    <xf numFmtId="0" fontId="10" fillId="17" borderId="65" xfId="0" applyFont="1" applyFill="1" applyBorder="1" applyAlignment="1">
      <alignment horizontal="center" vertical="center" wrapText="1"/>
    </xf>
    <xf numFmtId="0" fontId="10" fillId="17" borderId="44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2" fillId="6" borderId="60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6" borderId="64" xfId="0" applyFont="1" applyFill="1" applyBorder="1" applyAlignment="1">
      <alignment horizontal="center" vertical="center" wrapText="1"/>
    </xf>
    <xf numFmtId="0" fontId="39" fillId="7" borderId="44" xfId="5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9" fontId="31" fillId="0" borderId="10" xfId="1" applyFont="1" applyBorder="1" applyAlignment="1">
      <alignment horizontal="center" vertical="center" wrapText="1"/>
    </xf>
    <xf numFmtId="9" fontId="48" fillId="0" borderId="14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0" fillId="0" borderId="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 applyProtection="1">
      <alignment horizontal="center" vertical="center" textRotation="90"/>
      <protection hidden="1"/>
    </xf>
    <xf numFmtId="0" fontId="10" fillId="0" borderId="45" xfId="0" applyFont="1" applyFill="1" applyBorder="1" applyAlignment="1" applyProtection="1">
      <alignment horizontal="center" vertical="center" textRotation="90"/>
      <protection hidden="1"/>
    </xf>
    <xf numFmtId="0" fontId="21" fillId="6" borderId="34" xfId="0" applyFont="1" applyFill="1" applyBorder="1" applyAlignment="1" applyProtection="1">
      <alignment horizontal="center" vertical="center"/>
      <protection hidden="1"/>
    </xf>
    <xf numFmtId="0" fontId="21" fillId="6" borderId="45" xfId="0" applyFont="1" applyFill="1" applyBorder="1" applyAlignment="1" applyProtection="1">
      <alignment horizontal="center" vertical="center"/>
      <protection hidden="1"/>
    </xf>
    <xf numFmtId="0" fontId="21" fillId="6" borderId="66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2" borderId="6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 textRotation="90"/>
      <protection hidden="1"/>
    </xf>
    <xf numFmtId="0" fontId="21" fillId="6" borderId="69" xfId="0" applyFont="1" applyFill="1" applyBorder="1" applyAlignment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  <protection hidden="1"/>
    </xf>
    <xf numFmtId="0" fontId="40" fillId="2" borderId="9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39" fillId="7" borderId="59" xfId="5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165" fontId="0" fillId="0" borderId="0" xfId="0" applyNumberFormat="1"/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/>
      <protection hidden="1"/>
    </xf>
    <xf numFmtId="0" fontId="7" fillId="0" borderId="6" xfId="0" applyFont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textRotation="90" wrapText="1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locked="0" hidden="1"/>
    </xf>
    <xf numFmtId="0" fontId="23" fillId="4" borderId="0" xfId="0" applyFont="1" applyFill="1" applyBorder="1" applyAlignment="1" applyProtection="1">
      <alignment horizontal="center"/>
      <protection hidden="1"/>
    </xf>
    <xf numFmtId="0" fontId="23" fillId="4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textRotation="90" wrapText="1"/>
      <protection hidden="1"/>
    </xf>
    <xf numFmtId="0" fontId="10" fillId="2" borderId="22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textRotation="90"/>
      <protection hidden="1"/>
    </xf>
    <xf numFmtId="0" fontId="10" fillId="2" borderId="9" xfId="0" applyFont="1" applyFill="1" applyBorder="1" applyAlignment="1" applyProtection="1">
      <alignment horizontal="center" vertical="center" textRotation="90"/>
      <protection hidden="1"/>
    </xf>
    <xf numFmtId="0" fontId="10" fillId="2" borderId="29" xfId="0" applyFont="1" applyFill="1" applyBorder="1" applyAlignment="1" applyProtection="1">
      <alignment horizontal="center" vertical="center" textRotation="90"/>
      <protection hidden="1"/>
    </xf>
    <xf numFmtId="0" fontId="10" fillId="2" borderId="47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textRotation="90"/>
      <protection hidden="1"/>
    </xf>
    <xf numFmtId="0" fontId="10" fillId="2" borderId="42" xfId="0" applyFont="1" applyFill="1" applyBorder="1" applyAlignment="1" applyProtection="1">
      <alignment horizontal="center" vertical="center" textRotation="90"/>
      <protection hidden="1"/>
    </xf>
    <xf numFmtId="0" fontId="10" fillId="2" borderId="39" xfId="0" applyFont="1" applyFill="1" applyBorder="1" applyAlignment="1" applyProtection="1">
      <alignment horizontal="center" vertical="center" textRotation="90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13" fillId="2" borderId="3" xfId="0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20" xfId="0" applyFont="1" applyFill="1" applyBorder="1" applyAlignment="1" applyProtection="1">
      <alignment horizontal="center" vertical="center" wrapText="1"/>
      <protection hidden="1"/>
    </xf>
    <xf numFmtId="0" fontId="13" fillId="2" borderId="40" xfId="0" applyFont="1" applyFill="1" applyBorder="1" applyAlignment="1" applyProtection="1">
      <alignment horizontal="center" vertical="center" wrapText="1"/>
      <protection hidden="1"/>
    </xf>
    <xf numFmtId="0" fontId="13" fillId="2" borderId="67" xfId="0" applyFont="1" applyFill="1" applyBorder="1" applyAlignment="1" applyProtection="1">
      <alignment horizontal="center" vertical="center" wrapText="1"/>
      <protection hidden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164" fontId="10" fillId="3" borderId="19" xfId="0" applyNumberFormat="1" applyFont="1" applyFill="1" applyBorder="1" applyAlignment="1" applyProtection="1">
      <alignment horizontal="center" wrapText="1"/>
      <protection locked="0" hidden="1"/>
    </xf>
    <xf numFmtId="0" fontId="13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18" fillId="3" borderId="19" xfId="0" applyFont="1" applyFill="1" applyBorder="1" applyAlignment="1" applyProtection="1">
      <alignment horizontal="center" wrapText="1"/>
      <protection hidden="1"/>
    </xf>
    <xf numFmtId="0" fontId="22" fillId="3" borderId="0" xfId="0" applyFont="1" applyFill="1" applyBorder="1" applyAlignment="1" applyProtection="1">
      <alignment horizontal="left" wrapText="1"/>
      <protection hidden="1"/>
    </xf>
    <xf numFmtId="0" fontId="10" fillId="5" borderId="25" xfId="0" applyFont="1" applyFill="1" applyBorder="1" applyAlignment="1" applyProtection="1">
      <alignment horizontal="center" vertical="center" wrapText="1"/>
      <protection hidden="1"/>
    </xf>
    <xf numFmtId="0" fontId="10" fillId="5" borderId="27" xfId="0" applyFont="1" applyFill="1" applyBorder="1" applyAlignment="1" applyProtection="1">
      <alignment horizontal="center" vertical="center" wrapText="1"/>
      <protection hidden="1"/>
    </xf>
    <xf numFmtId="0" fontId="10" fillId="5" borderId="3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textRotation="90" wrapText="1"/>
      <protection hidden="1"/>
    </xf>
    <xf numFmtId="0" fontId="10" fillId="5" borderId="26" xfId="0" applyFont="1" applyFill="1" applyBorder="1" applyAlignment="1" applyProtection="1">
      <alignment horizontal="center" vertical="center" textRotation="90" wrapText="1"/>
      <protection hidden="1"/>
    </xf>
    <xf numFmtId="0" fontId="10" fillId="5" borderId="28" xfId="0" applyFont="1" applyFill="1" applyBorder="1" applyAlignment="1" applyProtection="1">
      <alignment horizontal="center" vertical="center" textRotation="90" wrapText="1"/>
      <protection hidden="1"/>
    </xf>
    <xf numFmtId="0" fontId="10" fillId="5" borderId="23" xfId="0" applyFont="1" applyFill="1" applyBorder="1" applyAlignment="1" applyProtection="1">
      <alignment horizontal="center" vertical="center" textRotation="90" wrapText="1"/>
      <protection hidden="1"/>
    </xf>
    <xf numFmtId="0" fontId="10" fillId="5" borderId="9" xfId="0" applyFont="1" applyFill="1" applyBorder="1" applyAlignment="1" applyProtection="1">
      <alignment horizontal="center" vertical="center" textRotation="90" wrapText="1"/>
      <protection hidden="1"/>
    </xf>
    <xf numFmtId="0" fontId="10" fillId="5" borderId="29" xfId="0" applyFont="1" applyFill="1" applyBorder="1" applyAlignment="1" applyProtection="1">
      <alignment horizontal="center" vertical="center" textRotation="90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10" fillId="5" borderId="29" xfId="0" applyFont="1" applyFill="1" applyBorder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0" fontId="10" fillId="5" borderId="11" xfId="0" applyFont="1" applyFill="1" applyBorder="1" applyAlignment="1" applyProtection="1">
      <alignment horizontal="center" vertical="center" wrapText="1"/>
      <protection hidden="1"/>
    </xf>
    <xf numFmtId="0" fontId="10" fillId="5" borderId="30" xfId="0" applyFont="1" applyFill="1" applyBorder="1" applyAlignment="1" applyProtection="1">
      <alignment horizontal="center" vertical="center" wrapText="1"/>
      <protection hidden="1"/>
    </xf>
    <xf numFmtId="0" fontId="43" fillId="3" borderId="21" xfId="0" applyFont="1" applyFill="1" applyBorder="1" applyAlignment="1" applyProtection="1">
      <alignment horizontal="left" wrapText="1"/>
      <protection hidden="1"/>
    </xf>
    <xf numFmtId="0" fontId="43" fillId="3" borderId="0" xfId="0" applyFont="1" applyFill="1" applyBorder="1" applyAlignment="1" applyProtection="1">
      <alignment horizontal="left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0" fontId="10" fillId="2" borderId="51" xfId="0" applyFont="1" applyFill="1" applyBorder="1" applyAlignment="1" applyProtection="1">
      <alignment horizontal="center" vertical="center" wrapText="1"/>
      <protection hidden="1"/>
    </xf>
    <xf numFmtId="0" fontId="10" fillId="2" borderId="52" xfId="0" applyFont="1" applyFill="1" applyBorder="1" applyAlignment="1" applyProtection="1">
      <alignment horizontal="center" vertical="center" wrapText="1"/>
      <protection hidden="1"/>
    </xf>
    <xf numFmtId="0" fontId="40" fillId="2" borderId="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3" fillId="0" borderId="0" xfId="2" applyFont="1" applyAlignment="1">
      <alignment horizontal="center" wrapText="1"/>
    </xf>
    <xf numFmtId="0" fontId="35" fillId="0" borderId="0" xfId="2" applyFont="1" applyBorder="1" applyAlignment="1">
      <alignment horizontal="left" vertical="center" wrapText="1"/>
    </xf>
    <xf numFmtId="0" fontId="36" fillId="0" borderId="0" xfId="2" applyFont="1" applyBorder="1" applyAlignment="1">
      <alignment horizontal="right" vertical="center" wrapText="1"/>
    </xf>
    <xf numFmtId="0" fontId="30" fillId="2" borderId="9" xfId="0" applyFont="1" applyFill="1" applyBorder="1" applyAlignment="1">
      <alignment horizontal="center" vertical="center"/>
    </xf>
    <xf numFmtId="0" fontId="51" fillId="0" borderId="18" xfId="2" applyFont="1" applyBorder="1" applyAlignment="1">
      <alignment horizontal="center" vertical="center" wrapText="1"/>
    </xf>
    <xf numFmtId="0" fontId="51" fillId="0" borderId="8" xfId="2" applyFont="1" applyBorder="1" applyAlignment="1">
      <alignment horizontal="center" vertical="center" wrapText="1"/>
    </xf>
    <xf numFmtId="0" fontId="49" fillId="0" borderId="0" xfId="2" applyFont="1" applyBorder="1" applyAlignment="1">
      <alignment horizontal="center" wrapText="1"/>
    </xf>
    <xf numFmtId="0" fontId="50" fillId="0" borderId="0" xfId="2" applyFont="1" applyBorder="1" applyAlignment="1">
      <alignment horizontal="center" vertical="center" wrapText="1"/>
    </xf>
    <xf numFmtId="0" fontId="52" fillId="0" borderId="9" xfId="2" applyFont="1" applyBorder="1" applyAlignment="1">
      <alignment horizontal="center"/>
    </xf>
    <xf numFmtId="0" fontId="51" fillId="0" borderId="9" xfId="2" applyFont="1" applyBorder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5" fillId="0" borderId="0" xfId="2" applyFont="1" applyAlignment="1">
      <alignment horizontal="center" wrapText="1"/>
    </xf>
    <xf numFmtId="0" fontId="32" fillId="2" borderId="18" xfId="2" applyFont="1" applyFill="1" applyBorder="1" applyAlignment="1">
      <alignment horizontal="center" vertical="center" wrapText="1"/>
    </xf>
    <xf numFmtId="0" fontId="32" fillId="2" borderId="8" xfId="2" applyFont="1" applyFill="1" applyBorder="1" applyAlignment="1">
      <alignment horizontal="center" vertical="center" wrapText="1"/>
    </xf>
    <xf numFmtId="0" fontId="32" fillId="2" borderId="9" xfId="2" applyFont="1" applyFill="1" applyBorder="1" applyAlignment="1">
      <alignment horizontal="center" vertical="center" wrapText="1"/>
    </xf>
    <xf numFmtId="49" fontId="30" fillId="2" borderId="10" xfId="0" applyNumberFormat="1" applyFont="1" applyFill="1" applyBorder="1" applyAlignment="1">
      <alignment horizontal="center" vertical="center" wrapText="1"/>
    </xf>
    <xf numFmtId="49" fontId="30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</cellXfs>
  <cellStyles count="9">
    <cellStyle name="Обычный" xfId="0" builtinId="0"/>
    <cellStyle name="Обычный 2" xfId="2"/>
    <cellStyle name="Обычный 3" xfId="7"/>
    <cellStyle name="Плохой" xfId="5" builtinId="27"/>
    <cellStyle name="Процентный" xfId="1" builtinId="5"/>
    <cellStyle name="Процентный 2" xfId="3"/>
    <cellStyle name="Процентный 3" xfId="4"/>
    <cellStyle name="Процентный 4" xfId="6"/>
    <cellStyle name="Процентный 5" xfId="8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участников по уровням освоения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учебного материала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Рабочий!$A$13:$A$17</c:f>
              <c:strCache>
                <c:ptCount val="5"/>
                <c:pt idx="0">
                  <c:v>Низкий</c:v>
                </c:pt>
                <c:pt idx="1">
                  <c:v>Пониженный</c:v>
                </c:pt>
                <c:pt idx="2">
                  <c:v>Базовый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(Результаты_итог!$D$8,Результаты_итог!$F$8,Результаты_итог!$H$8,Результаты_итог!$J$8,Результаты_итог!$L$8)</c:f>
              <c:numCache>
                <c:formatCode>0%</c:formatCode>
                <c:ptCount val="5"/>
                <c:pt idx="0">
                  <c:v>0.125</c:v>
                </c:pt>
                <c:pt idx="1">
                  <c:v>0.1875</c:v>
                </c:pt>
                <c:pt idx="2">
                  <c:v>0.6875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>
      <c:oddHeader>&amp;CКГБУ "Региональный центр оценки качества образования"</c:oddHeader>
    </c:headerFooter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контрольной работы по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математике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2"/>
          <c:tx>
            <c:strRef>
              <c:f>Диаграмма_рез!$A$5</c:f>
              <c:strCache>
                <c:ptCount val="1"/>
                <c:pt idx="0">
                  <c:v>Ученик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Диаграмма_рез!$I$3:$I$42</c:f>
              <c:numCache>
                <c:formatCode>0%</c:formatCode>
                <c:ptCount val="40"/>
                <c:pt idx="0">
                  <c:v>0.33333333333333331</c:v>
                </c:pt>
                <c:pt idx="1">
                  <c:v>#N/A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</c:v>
                </c:pt>
                <c:pt idx="5">
                  <c:v>0.25</c:v>
                </c:pt>
                <c:pt idx="6">
                  <c:v>0.75</c:v>
                </c:pt>
                <c:pt idx="7">
                  <c:v>#N/A</c:v>
                </c:pt>
                <c:pt idx="8">
                  <c:v>0.58333333333333337</c:v>
                </c:pt>
                <c:pt idx="9">
                  <c:v>1</c:v>
                </c:pt>
                <c:pt idx="10">
                  <c:v>0.41666666666666669</c:v>
                </c:pt>
                <c:pt idx="11">
                  <c:v>0.5</c:v>
                </c:pt>
                <c:pt idx="12">
                  <c:v>0.75</c:v>
                </c:pt>
                <c:pt idx="13">
                  <c:v>0.66666666666666663</c:v>
                </c:pt>
                <c:pt idx="14">
                  <c:v>0.75</c:v>
                </c:pt>
                <c:pt idx="15">
                  <c:v>0.66666666666666663</c:v>
                </c:pt>
                <c:pt idx="16">
                  <c:v>0.75</c:v>
                </c:pt>
                <c:pt idx="17">
                  <c:v>0.58333333333333337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xVal>
          <c:yVal>
            <c:numRef>
              <c:f>Диаграмма_рез!$J$3:$J$42</c:f>
              <c:numCache>
                <c:formatCode>0%</c:formatCode>
                <c:ptCount val="40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#N/A</c:v>
                </c:pt>
                <c:pt idx="8">
                  <c:v>0</c:v>
                </c:pt>
                <c:pt idx="9">
                  <c:v>0.5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49096"/>
        <c:axId val="203047136"/>
      </c:scatterChart>
      <c:scatterChart>
        <c:scatterStyle val="smoothMarker"/>
        <c:varyColors val="0"/>
        <c:ser>
          <c:idx val="1"/>
          <c:order val="0"/>
          <c:tx>
            <c:strRef>
              <c:f>Диаграмма_рез!$A$3</c:f>
              <c:strCache>
                <c:ptCount val="1"/>
                <c:pt idx="0">
                  <c:v>Средняя успешность выполнения заданий базового уровня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Диаграмма_рез!$B$3:$B$43</c:f>
              <c:numCache>
                <c:formatCode>0.0%</c:formatCode>
                <c:ptCount val="41"/>
                <c:pt idx="0" formatCode="0%">
                  <c:v>0</c:v>
                </c:pt>
                <c:pt idx="1">
                  <c:v>2.5000000000000001E-2</c:v>
                </c:pt>
                <c:pt idx="2" formatCode="0%">
                  <c:v>0.05</c:v>
                </c:pt>
                <c:pt idx="3">
                  <c:v>7.4999999999999997E-2</c:v>
                </c:pt>
                <c:pt idx="4" formatCode="0%">
                  <c:v>0.1</c:v>
                </c:pt>
                <c:pt idx="5">
                  <c:v>0.125</c:v>
                </c:pt>
                <c:pt idx="6" formatCode="0%">
                  <c:v>0.15</c:v>
                </c:pt>
                <c:pt idx="7">
                  <c:v>0.17499999999999999</c:v>
                </c:pt>
                <c:pt idx="8" formatCode="0%">
                  <c:v>0.2</c:v>
                </c:pt>
                <c:pt idx="9">
                  <c:v>0.22500000000000001</c:v>
                </c:pt>
                <c:pt idx="10" formatCode="0%">
                  <c:v>0.25</c:v>
                </c:pt>
                <c:pt idx="11">
                  <c:v>0.27500000000000002</c:v>
                </c:pt>
                <c:pt idx="12" formatCode="0%">
                  <c:v>0.3</c:v>
                </c:pt>
                <c:pt idx="13">
                  <c:v>0.32500000000000001</c:v>
                </c:pt>
                <c:pt idx="14" formatCode="0%">
                  <c:v>0.35</c:v>
                </c:pt>
                <c:pt idx="15">
                  <c:v>0.375</c:v>
                </c:pt>
                <c:pt idx="16" formatCode="0%">
                  <c:v>0.4</c:v>
                </c:pt>
                <c:pt idx="17">
                  <c:v>0.42499999999999999</c:v>
                </c:pt>
                <c:pt idx="18" formatCode="0%">
                  <c:v>0.45</c:v>
                </c:pt>
                <c:pt idx="19">
                  <c:v>0.47499999999999998</c:v>
                </c:pt>
                <c:pt idx="20" formatCode="0%">
                  <c:v>0.5</c:v>
                </c:pt>
                <c:pt idx="21">
                  <c:v>0.52500000000000002</c:v>
                </c:pt>
                <c:pt idx="22" formatCode="0%">
                  <c:v>0.55000000000000004</c:v>
                </c:pt>
                <c:pt idx="23">
                  <c:v>0.57499999999999996</c:v>
                </c:pt>
                <c:pt idx="24" formatCode="0%">
                  <c:v>0.6</c:v>
                </c:pt>
                <c:pt idx="25">
                  <c:v>0.625</c:v>
                </c:pt>
                <c:pt idx="26" formatCode="0%">
                  <c:v>0.65</c:v>
                </c:pt>
                <c:pt idx="27">
                  <c:v>0.67500000000000004</c:v>
                </c:pt>
                <c:pt idx="28" formatCode="0%">
                  <c:v>0.7</c:v>
                </c:pt>
                <c:pt idx="29">
                  <c:v>0.72499999999999998</c:v>
                </c:pt>
                <c:pt idx="30" formatCode="0%">
                  <c:v>0.75</c:v>
                </c:pt>
                <c:pt idx="31">
                  <c:v>0.77500000000000002</c:v>
                </c:pt>
                <c:pt idx="32" formatCode="0%">
                  <c:v>0.8</c:v>
                </c:pt>
                <c:pt idx="33">
                  <c:v>0.82499999999999996</c:v>
                </c:pt>
                <c:pt idx="34" formatCode="0%">
                  <c:v>0.85</c:v>
                </c:pt>
                <c:pt idx="35">
                  <c:v>0.875</c:v>
                </c:pt>
                <c:pt idx="36" formatCode="0%">
                  <c:v>0.9</c:v>
                </c:pt>
                <c:pt idx="37">
                  <c:v>0.92500000000000004</c:v>
                </c:pt>
                <c:pt idx="38" formatCode="0%">
                  <c:v>0.95</c:v>
                </c:pt>
                <c:pt idx="39">
                  <c:v>0.97499999999999998</c:v>
                </c:pt>
                <c:pt idx="40" formatCode="0%">
                  <c:v>1</c:v>
                </c:pt>
              </c:numCache>
            </c:numRef>
          </c:xVal>
          <c:yVal>
            <c:numRef>
              <c:f>Диаграмма_рез!$C$3:$C$43</c:f>
              <c:numCache>
                <c:formatCode>0%</c:formatCode>
                <c:ptCount val="41"/>
                <c:pt idx="0">
                  <c:v>0.58333333333333337</c:v>
                </c:pt>
                <c:pt idx="1">
                  <c:v>0.58333333333333337</c:v>
                </c:pt>
                <c:pt idx="2">
                  <c:v>0.58333333333333337</c:v>
                </c:pt>
                <c:pt idx="3">
                  <c:v>0.58333333333333337</c:v>
                </c:pt>
                <c:pt idx="4">
                  <c:v>0.58333333333333337</c:v>
                </c:pt>
                <c:pt idx="5">
                  <c:v>0.58333333333333337</c:v>
                </c:pt>
                <c:pt idx="6">
                  <c:v>0.58333333333333337</c:v>
                </c:pt>
                <c:pt idx="7">
                  <c:v>0.58333333333333337</c:v>
                </c:pt>
                <c:pt idx="8">
                  <c:v>0.58333333333333337</c:v>
                </c:pt>
                <c:pt idx="9">
                  <c:v>0.58333333333333337</c:v>
                </c:pt>
                <c:pt idx="10">
                  <c:v>0.58333333333333337</c:v>
                </c:pt>
                <c:pt idx="11">
                  <c:v>0.58333333333333337</c:v>
                </c:pt>
                <c:pt idx="12">
                  <c:v>0.58333333333333337</c:v>
                </c:pt>
                <c:pt idx="13">
                  <c:v>0.58333333333333337</c:v>
                </c:pt>
                <c:pt idx="14">
                  <c:v>0.58333333333333337</c:v>
                </c:pt>
                <c:pt idx="15">
                  <c:v>0.58333333333333337</c:v>
                </c:pt>
                <c:pt idx="16">
                  <c:v>0.58333333333333337</c:v>
                </c:pt>
                <c:pt idx="17">
                  <c:v>0.58333333333333337</c:v>
                </c:pt>
                <c:pt idx="18">
                  <c:v>0.58333333333333337</c:v>
                </c:pt>
                <c:pt idx="19">
                  <c:v>0.58333333333333337</c:v>
                </c:pt>
                <c:pt idx="20">
                  <c:v>0.58333333333333337</c:v>
                </c:pt>
                <c:pt idx="21">
                  <c:v>0.58333333333333337</c:v>
                </c:pt>
                <c:pt idx="22">
                  <c:v>0.58333333333333337</c:v>
                </c:pt>
                <c:pt idx="23">
                  <c:v>0.58333333333333337</c:v>
                </c:pt>
                <c:pt idx="24">
                  <c:v>0.58333333333333337</c:v>
                </c:pt>
                <c:pt idx="25">
                  <c:v>0.58333333333333337</c:v>
                </c:pt>
                <c:pt idx="26">
                  <c:v>0.58333333333333337</c:v>
                </c:pt>
                <c:pt idx="27">
                  <c:v>0.58333333333333337</c:v>
                </c:pt>
                <c:pt idx="28">
                  <c:v>0.58333333333333337</c:v>
                </c:pt>
                <c:pt idx="29">
                  <c:v>0.58333333333333337</c:v>
                </c:pt>
                <c:pt idx="30">
                  <c:v>0.58333333333333337</c:v>
                </c:pt>
                <c:pt idx="31">
                  <c:v>0.58333333333333337</c:v>
                </c:pt>
                <c:pt idx="32">
                  <c:v>0.58333333333333337</c:v>
                </c:pt>
                <c:pt idx="33">
                  <c:v>0.58333333333333337</c:v>
                </c:pt>
                <c:pt idx="34">
                  <c:v>0.58333333333333337</c:v>
                </c:pt>
                <c:pt idx="35">
                  <c:v>0.58333333333333337</c:v>
                </c:pt>
                <c:pt idx="36">
                  <c:v>0.58333333333333337</c:v>
                </c:pt>
                <c:pt idx="37">
                  <c:v>0.58333333333333337</c:v>
                </c:pt>
                <c:pt idx="38">
                  <c:v>0.58333333333333337</c:v>
                </c:pt>
                <c:pt idx="39">
                  <c:v>0.58333333333333337</c:v>
                </c:pt>
                <c:pt idx="40">
                  <c:v>0.58333333333333337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Диаграмма_рез!$A$4</c:f>
              <c:strCache>
                <c:ptCount val="1"/>
                <c:pt idx="0">
                  <c:v>Средняя успешность выполнения заданий повышенного уровня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Dot"/>
            </a:ln>
          </c:spPr>
          <c:marker>
            <c:symbol val="none"/>
          </c:marker>
          <c:xVal>
            <c:numRef>
              <c:f>Диаграмма_рез!$D$3:$D$43</c:f>
              <c:numCache>
                <c:formatCode>0%</c:formatCode>
                <c:ptCount val="41"/>
                <c:pt idx="0">
                  <c:v>9.375E-2</c:v>
                </c:pt>
                <c:pt idx="1">
                  <c:v>9.375E-2</c:v>
                </c:pt>
                <c:pt idx="2">
                  <c:v>9.375E-2</c:v>
                </c:pt>
                <c:pt idx="3">
                  <c:v>9.375E-2</c:v>
                </c:pt>
                <c:pt idx="4">
                  <c:v>9.375E-2</c:v>
                </c:pt>
                <c:pt idx="5">
                  <c:v>9.375E-2</c:v>
                </c:pt>
                <c:pt idx="6">
                  <c:v>9.375E-2</c:v>
                </c:pt>
                <c:pt idx="7">
                  <c:v>9.375E-2</c:v>
                </c:pt>
                <c:pt idx="8">
                  <c:v>9.375E-2</c:v>
                </c:pt>
                <c:pt idx="9">
                  <c:v>9.375E-2</c:v>
                </c:pt>
                <c:pt idx="10">
                  <c:v>9.375E-2</c:v>
                </c:pt>
                <c:pt idx="11">
                  <c:v>9.375E-2</c:v>
                </c:pt>
                <c:pt idx="12">
                  <c:v>9.375E-2</c:v>
                </c:pt>
                <c:pt idx="13">
                  <c:v>9.375E-2</c:v>
                </c:pt>
                <c:pt idx="14">
                  <c:v>9.375E-2</c:v>
                </c:pt>
                <c:pt idx="15">
                  <c:v>9.375E-2</c:v>
                </c:pt>
                <c:pt idx="16">
                  <c:v>9.375E-2</c:v>
                </c:pt>
                <c:pt idx="17">
                  <c:v>9.375E-2</c:v>
                </c:pt>
                <c:pt idx="18">
                  <c:v>9.375E-2</c:v>
                </c:pt>
                <c:pt idx="19">
                  <c:v>9.375E-2</c:v>
                </c:pt>
                <c:pt idx="20">
                  <c:v>9.375E-2</c:v>
                </c:pt>
                <c:pt idx="21">
                  <c:v>9.375E-2</c:v>
                </c:pt>
                <c:pt idx="22">
                  <c:v>9.375E-2</c:v>
                </c:pt>
                <c:pt idx="23">
                  <c:v>9.375E-2</c:v>
                </c:pt>
                <c:pt idx="24">
                  <c:v>9.375E-2</c:v>
                </c:pt>
                <c:pt idx="25">
                  <c:v>9.375E-2</c:v>
                </c:pt>
                <c:pt idx="26">
                  <c:v>9.375E-2</c:v>
                </c:pt>
                <c:pt idx="27">
                  <c:v>9.375E-2</c:v>
                </c:pt>
                <c:pt idx="28">
                  <c:v>9.375E-2</c:v>
                </c:pt>
                <c:pt idx="29">
                  <c:v>9.375E-2</c:v>
                </c:pt>
                <c:pt idx="30">
                  <c:v>9.375E-2</c:v>
                </c:pt>
                <c:pt idx="31">
                  <c:v>9.375E-2</c:v>
                </c:pt>
                <c:pt idx="32">
                  <c:v>9.375E-2</c:v>
                </c:pt>
                <c:pt idx="33">
                  <c:v>9.375E-2</c:v>
                </c:pt>
                <c:pt idx="34">
                  <c:v>9.375E-2</c:v>
                </c:pt>
                <c:pt idx="35">
                  <c:v>9.375E-2</c:v>
                </c:pt>
                <c:pt idx="36">
                  <c:v>9.375E-2</c:v>
                </c:pt>
                <c:pt idx="37">
                  <c:v>9.375E-2</c:v>
                </c:pt>
                <c:pt idx="38">
                  <c:v>9.375E-2</c:v>
                </c:pt>
                <c:pt idx="39">
                  <c:v>9.375E-2</c:v>
                </c:pt>
                <c:pt idx="40">
                  <c:v>9.375E-2</c:v>
                </c:pt>
              </c:numCache>
            </c:numRef>
          </c:xVal>
          <c:yVal>
            <c:numRef>
              <c:f>Диаграмма_рез!$B$3:$B$43</c:f>
              <c:numCache>
                <c:formatCode>0.0%</c:formatCode>
                <c:ptCount val="41"/>
                <c:pt idx="0" formatCode="0%">
                  <c:v>0</c:v>
                </c:pt>
                <c:pt idx="1">
                  <c:v>2.5000000000000001E-2</c:v>
                </c:pt>
                <c:pt idx="2" formatCode="0%">
                  <c:v>0.05</c:v>
                </c:pt>
                <c:pt idx="3">
                  <c:v>7.4999999999999997E-2</c:v>
                </c:pt>
                <c:pt idx="4" formatCode="0%">
                  <c:v>0.1</c:v>
                </c:pt>
                <c:pt idx="5">
                  <c:v>0.125</c:v>
                </c:pt>
                <c:pt idx="6" formatCode="0%">
                  <c:v>0.15</c:v>
                </c:pt>
                <c:pt idx="7">
                  <c:v>0.17499999999999999</c:v>
                </c:pt>
                <c:pt idx="8" formatCode="0%">
                  <c:v>0.2</c:v>
                </c:pt>
                <c:pt idx="9">
                  <c:v>0.22500000000000001</c:v>
                </c:pt>
                <c:pt idx="10" formatCode="0%">
                  <c:v>0.25</c:v>
                </c:pt>
                <c:pt idx="11">
                  <c:v>0.27500000000000002</c:v>
                </c:pt>
                <c:pt idx="12" formatCode="0%">
                  <c:v>0.3</c:v>
                </c:pt>
                <c:pt idx="13">
                  <c:v>0.32500000000000001</c:v>
                </c:pt>
                <c:pt idx="14" formatCode="0%">
                  <c:v>0.35</c:v>
                </c:pt>
                <c:pt idx="15">
                  <c:v>0.375</c:v>
                </c:pt>
                <c:pt idx="16" formatCode="0%">
                  <c:v>0.4</c:v>
                </c:pt>
                <c:pt idx="17">
                  <c:v>0.42499999999999999</c:v>
                </c:pt>
                <c:pt idx="18" formatCode="0%">
                  <c:v>0.45</c:v>
                </c:pt>
                <c:pt idx="19">
                  <c:v>0.47499999999999998</c:v>
                </c:pt>
                <c:pt idx="20" formatCode="0%">
                  <c:v>0.5</c:v>
                </c:pt>
                <c:pt idx="21">
                  <c:v>0.52500000000000002</c:v>
                </c:pt>
                <c:pt idx="22" formatCode="0%">
                  <c:v>0.55000000000000004</c:v>
                </c:pt>
                <c:pt idx="23">
                  <c:v>0.57499999999999996</c:v>
                </c:pt>
                <c:pt idx="24" formatCode="0%">
                  <c:v>0.6</c:v>
                </c:pt>
                <c:pt idx="25">
                  <c:v>0.625</c:v>
                </c:pt>
                <c:pt idx="26" formatCode="0%">
                  <c:v>0.65</c:v>
                </c:pt>
                <c:pt idx="27">
                  <c:v>0.67500000000000004</c:v>
                </c:pt>
                <c:pt idx="28" formatCode="0%">
                  <c:v>0.7</c:v>
                </c:pt>
                <c:pt idx="29">
                  <c:v>0.72499999999999998</c:v>
                </c:pt>
                <c:pt idx="30" formatCode="0%">
                  <c:v>0.75</c:v>
                </c:pt>
                <c:pt idx="31">
                  <c:v>0.77500000000000002</c:v>
                </c:pt>
                <c:pt idx="32" formatCode="0%">
                  <c:v>0.8</c:v>
                </c:pt>
                <c:pt idx="33">
                  <c:v>0.82499999999999996</c:v>
                </c:pt>
                <c:pt idx="34" formatCode="0%">
                  <c:v>0.85</c:v>
                </c:pt>
                <c:pt idx="35">
                  <c:v>0.875</c:v>
                </c:pt>
                <c:pt idx="36" formatCode="0%">
                  <c:v>0.9</c:v>
                </c:pt>
                <c:pt idx="37">
                  <c:v>0.92500000000000004</c:v>
                </c:pt>
                <c:pt idx="38" formatCode="0%">
                  <c:v>0.95</c:v>
                </c:pt>
                <c:pt idx="39">
                  <c:v>0.97499999999999998</c:v>
                </c:pt>
                <c:pt idx="40" formatCode="0%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49096"/>
        <c:axId val="203047136"/>
      </c:scatterChart>
      <c:valAx>
        <c:axId val="20304909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 за выполнение</a:t>
                </a:r>
                <a:r>
                  <a:rPr lang="ru-RU" sz="9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з</a:t>
                </a:r>
                <a:r>
                  <a:rPr lang="ru-RU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аданий базового уровня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3047136"/>
        <c:crosses val="autoZero"/>
        <c:crossBetween val="midCat"/>
      </c:valAx>
      <c:valAx>
        <c:axId val="203047136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 sz="9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 за выполнение заданий повышенного уровня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3049096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Сравнение выполнения заданий базового и повышенного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уровней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Диаграмма_сравнение!$B$2</c:f>
              <c:strCache>
                <c:ptCount val="1"/>
                <c:pt idx="0">
                  <c:v>% за базовый уровень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[0]!Ученик</c:f>
              <c:strCache>
                <c:ptCount val="18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[0]!бу</c:f>
              <c:numCache>
                <c:formatCode>0%</c:formatCode>
                <c:ptCount val="18"/>
                <c:pt idx="0">
                  <c:v>0.33333333333333331</c:v>
                </c:pt>
                <c:pt idx="1">
                  <c:v>0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</c:v>
                </c:pt>
                <c:pt idx="5">
                  <c:v>0.25</c:v>
                </c:pt>
                <c:pt idx="6">
                  <c:v>0.75</c:v>
                </c:pt>
                <c:pt idx="7">
                  <c:v>0</c:v>
                </c:pt>
                <c:pt idx="8">
                  <c:v>0.58333333333333337</c:v>
                </c:pt>
                <c:pt idx="9">
                  <c:v>1</c:v>
                </c:pt>
                <c:pt idx="10">
                  <c:v>0.41666666666666669</c:v>
                </c:pt>
                <c:pt idx="11">
                  <c:v>0.5</c:v>
                </c:pt>
                <c:pt idx="12">
                  <c:v>0.75</c:v>
                </c:pt>
                <c:pt idx="13">
                  <c:v>0.66666666666666663</c:v>
                </c:pt>
                <c:pt idx="14">
                  <c:v>0.75</c:v>
                </c:pt>
                <c:pt idx="15">
                  <c:v>0.66666666666666663</c:v>
                </c:pt>
                <c:pt idx="16">
                  <c:v>0.75</c:v>
                </c:pt>
                <c:pt idx="17">
                  <c:v>0.58333333333333337</c:v>
                </c:pt>
              </c:numCache>
            </c:numRef>
          </c:val>
          <c:extLst/>
        </c:ser>
        <c:ser>
          <c:idx val="1"/>
          <c:order val="1"/>
          <c:tx>
            <c:strRef>
              <c:f>Диаграмма_сравнение!$B$2</c:f>
              <c:strCache>
                <c:ptCount val="1"/>
                <c:pt idx="0">
                  <c:v>% за базовый уровень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  <a:prstDash val="dash"/>
            </a:ln>
          </c:spPr>
          <c:invertIfNegative val="0"/>
          <c:cat>
            <c:strRef>
              <c:f>[0]!Ученик</c:f>
              <c:strCache>
                <c:ptCount val="18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[0]!бу_доп</c:f>
              <c:numCache>
                <c:formatCode>0%</c:formatCode>
                <c:ptCount val="18"/>
                <c:pt idx="0">
                  <c:v>0.66666666666666674</c:v>
                </c:pt>
                <c:pt idx="1">
                  <c:v>0</c:v>
                </c:pt>
                <c:pt idx="2">
                  <c:v>0.33333333333333337</c:v>
                </c:pt>
                <c:pt idx="3">
                  <c:v>0.33333333333333337</c:v>
                </c:pt>
                <c:pt idx="4">
                  <c:v>1</c:v>
                </c:pt>
                <c:pt idx="5">
                  <c:v>0.75</c:v>
                </c:pt>
                <c:pt idx="6">
                  <c:v>0.25</c:v>
                </c:pt>
                <c:pt idx="7">
                  <c:v>0</c:v>
                </c:pt>
                <c:pt idx="8">
                  <c:v>0.41666666666666663</c:v>
                </c:pt>
                <c:pt idx="9">
                  <c:v>0</c:v>
                </c:pt>
                <c:pt idx="10">
                  <c:v>0.58333333333333326</c:v>
                </c:pt>
                <c:pt idx="11">
                  <c:v>0.5</c:v>
                </c:pt>
                <c:pt idx="12">
                  <c:v>0.25</c:v>
                </c:pt>
                <c:pt idx="13">
                  <c:v>0.33333333333333337</c:v>
                </c:pt>
                <c:pt idx="14">
                  <c:v>0.25</c:v>
                </c:pt>
                <c:pt idx="15">
                  <c:v>0.33333333333333337</c:v>
                </c:pt>
                <c:pt idx="16">
                  <c:v>0.25</c:v>
                </c:pt>
                <c:pt idx="17">
                  <c:v>0.41666666666666663</c:v>
                </c:pt>
              </c:numCache>
            </c:numRef>
          </c:val>
          <c:extLst/>
        </c:ser>
        <c:ser>
          <c:idx val="2"/>
          <c:order val="2"/>
          <c:tx>
            <c:strRef>
              <c:f>Диаграмма_сравнение!$D$2</c:f>
              <c:strCache>
                <c:ptCount val="1"/>
                <c:pt idx="0">
                  <c:v>% за повышенный уровень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invertIfNegative val="0"/>
          <c:cat>
            <c:strRef>
              <c:f>[0]!Ученик</c:f>
              <c:strCache>
                <c:ptCount val="18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[0]!пу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0.5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/>
        </c:ser>
        <c:ser>
          <c:idx val="3"/>
          <c:order val="3"/>
          <c:tx>
            <c:strRef>
              <c:f>Диаграмма_сравнение!$D$2</c:f>
              <c:strCache>
                <c:ptCount val="1"/>
                <c:pt idx="0">
                  <c:v>% за повышенный уровень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[0]!Ученик</c:f>
              <c:strCache>
                <c:ptCount val="18"/>
                <c:pt idx="0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[0]!пу_доп</c:f>
              <c:numCache>
                <c:formatCode>0.00%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0.75</c:v>
                </c:pt>
                <c:pt idx="7">
                  <c:v>0</c:v>
                </c:pt>
                <c:pt idx="8">
                  <c:v>1</c:v>
                </c:pt>
                <c:pt idx="9">
                  <c:v>0.5</c:v>
                </c:pt>
                <c:pt idx="10">
                  <c:v>0.75</c:v>
                </c:pt>
                <c:pt idx="11">
                  <c:v>1</c:v>
                </c:pt>
                <c:pt idx="12">
                  <c:v>1</c:v>
                </c:pt>
                <c:pt idx="13">
                  <c:v>0.75</c:v>
                </c:pt>
                <c:pt idx="14">
                  <c:v>1</c:v>
                </c:pt>
                <c:pt idx="15">
                  <c:v>0.75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044000"/>
        <c:axId val="203047920"/>
      </c:barChart>
      <c:lineChart>
        <c:grouping val="standard"/>
        <c:varyColors val="0"/>
        <c:ser>
          <c:idx val="4"/>
          <c:order val="4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[0]!середина</c:f>
              <c:numCache>
                <c:formatCode>0%</c:formatCode>
                <c:ptCount val="1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44000"/>
        <c:axId val="203047920"/>
      </c:lineChart>
      <c:catAx>
        <c:axId val="2030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учащегося</a:t>
                </a:r>
                <a:r>
                  <a:rPr lang="ru-RU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по журналу</a:t>
                </a:r>
                <a:endParaRPr lang="ru-RU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3047920"/>
        <c:crosses val="autoZero"/>
        <c:auto val="1"/>
        <c:lblAlgn val="ctr"/>
        <c:lblOffset val="100"/>
        <c:noMultiLvlLbl val="0"/>
      </c:catAx>
      <c:valAx>
        <c:axId val="203047920"/>
        <c:scaling>
          <c:orientation val="minMax"/>
        </c:scaling>
        <c:delete val="1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Базовый уровень               Повышенный уровень</a:t>
                </a:r>
              </a:p>
            </c:rich>
          </c:tx>
          <c:layout>
            <c:manualLayout>
              <c:xMode val="edge"/>
              <c:yMode val="edge"/>
              <c:x val="1.2058570198105082E-2"/>
              <c:y val="0.1269512783452423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20304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отдельных заданий базового уровня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Диаграмма_задания!$A$11</c:f>
              <c:strCache>
                <c:ptCount val="1"/>
                <c:pt idx="0">
                  <c:v>Выполнили верно</c:v>
                </c:pt>
              </c:strCache>
            </c:strRef>
          </c:tx>
          <c:invertIfNegative val="0"/>
          <c:cat>
            <c:numRef>
              <c:f>Диаграмма_задания!$B$24:$M$24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Диаграмма_задания!$B$11:$M$11</c:f>
              <c:numCache>
                <c:formatCode>0.0%</c:formatCode>
                <c:ptCount val="12"/>
                <c:pt idx="0">
                  <c:v>0.8125</c:v>
                </c:pt>
                <c:pt idx="1">
                  <c:v>0.625</c:v>
                </c:pt>
                <c:pt idx="2">
                  <c:v>0.25</c:v>
                </c:pt>
                <c:pt idx="3">
                  <c:v>0.5</c:v>
                </c:pt>
                <c:pt idx="4">
                  <c:v>0.4375</c:v>
                </c:pt>
                <c:pt idx="5">
                  <c:v>0.75</c:v>
                </c:pt>
                <c:pt idx="6">
                  <c:v>0.4375</c:v>
                </c:pt>
                <c:pt idx="7">
                  <c:v>0.75</c:v>
                </c:pt>
                <c:pt idx="8">
                  <c:v>0.75</c:v>
                </c:pt>
                <c:pt idx="9">
                  <c:v>0.6875</c:v>
                </c:pt>
                <c:pt idx="10">
                  <c:v>0.75</c:v>
                </c:pt>
                <c:pt idx="11">
                  <c:v>0.25</c:v>
                </c:pt>
              </c:numCache>
            </c:numRef>
          </c:val>
        </c:ser>
        <c:ser>
          <c:idx val="0"/>
          <c:order val="1"/>
          <c:tx>
            <c:strRef>
              <c:f>Диаграмма_задания!$A$9</c:f>
              <c:strCache>
                <c:ptCount val="1"/>
                <c:pt idx="0">
                  <c:v>Выполнили неверно</c:v>
                </c:pt>
              </c:strCache>
            </c:strRef>
          </c:tx>
          <c:invertIfNegative val="0"/>
          <c:cat>
            <c:numRef>
              <c:f>Диаграмма_задания!$B$24:$M$24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Диаграмма_задания!$B$9:$M$9</c:f>
              <c:numCache>
                <c:formatCode>0.0%</c:formatCode>
                <c:ptCount val="12"/>
                <c:pt idx="0">
                  <c:v>0.1875</c:v>
                </c:pt>
                <c:pt idx="1">
                  <c:v>0.375</c:v>
                </c:pt>
                <c:pt idx="2">
                  <c:v>0.75</c:v>
                </c:pt>
                <c:pt idx="3">
                  <c:v>0.3125</c:v>
                </c:pt>
                <c:pt idx="4">
                  <c:v>0.4375</c:v>
                </c:pt>
                <c:pt idx="5">
                  <c:v>0.25</c:v>
                </c:pt>
                <c:pt idx="6">
                  <c:v>0.375</c:v>
                </c:pt>
                <c:pt idx="7">
                  <c:v>0.25</c:v>
                </c:pt>
                <c:pt idx="8">
                  <c:v>0.25</c:v>
                </c:pt>
                <c:pt idx="9">
                  <c:v>0.1875</c:v>
                </c:pt>
                <c:pt idx="10">
                  <c:v>0.1875</c:v>
                </c:pt>
                <c:pt idx="11">
                  <c:v>0.6875</c:v>
                </c:pt>
              </c:numCache>
            </c:numRef>
          </c:val>
        </c:ser>
        <c:ser>
          <c:idx val="1"/>
          <c:order val="2"/>
          <c:tx>
            <c:strRef>
              <c:f>Диаграмма_задания!$A$10</c:f>
              <c:strCache>
                <c:ptCount val="1"/>
                <c:pt idx="0">
                  <c:v>Не приступили к выполнению</c:v>
                </c:pt>
              </c:strCache>
            </c:strRef>
          </c:tx>
          <c:invertIfNegative val="0"/>
          <c:cat>
            <c:numRef>
              <c:f>Диаграмма_задания!$B$24:$M$24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Диаграмма_задания!$B$10:$M$10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0.1875</c:v>
                </c:pt>
                <c:pt idx="4">
                  <c:v>0.125</c:v>
                </c:pt>
                <c:pt idx="5">
                  <c:v>0</c:v>
                </c:pt>
                <c:pt idx="6">
                  <c:v>0.1875</c:v>
                </c:pt>
                <c:pt idx="7">
                  <c:v>0</c:v>
                </c:pt>
                <c:pt idx="8">
                  <c:v>0</c:v>
                </c:pt>
                <c:pt idx="9">
                  <c:v>0.125</c:v>
                </c:pt>
                <c:pt idx="10">
                  <c:v>6.25E-2</c:v>
                </c:pt>
                <c:pt idx="11">
                  <c:v>6.25E-2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48312"/>
        <c:axId val="203046744"/>
      </c:barChart>
      <c:catAx>
        <c:axId val="203048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задания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3046744"/>
        <c:crosses val="autoZero"/>
        <c:auto val="1"/>
        <c:lblAlgn val="ctr"/>
        <c:lblOffset val="100"/>
        <c:noMultiLvlLbl val="0"/>
      </c:catAx>
      <c:valAx>
        <c:axId val="203046744"/>
        <c:scaling>
          <c:orientation val="minMax"/>
          <c:max val="1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30483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отдельных заданий повышенного уровня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760954742535637"/>
          <c:y val="0.11555555555555555"/>
          <c:w val="0.74913078406635636"/>
          <c:h val="0.5239583940896276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Диаграмма_задания!$R$12</c:f>
              <c:strCache>
                <c:ptCount val="1"/>
                <c:pt idx="0">
                  <c:v>набрали 2 балла</c:v>
                </c:pt>
              </c:strCache>
            </c:strRef>
          </c:tx>
          <c:invertIfNegative val="0"/>
          <c:cat>
            <c:numRef>
              <c:f>Диаграмма_задания!$B$27:$E$27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</c:numCache>
            </c:numRef>
          </c:cat>
          <c:val>
            <c:numRef>
              <c:f>Диаграмма_задания!$N$12:$Q$12</c:f>
              <c:numCache>
                <c:formatCode>0.0%</c:formatCode>
                <c:ptCount val="4"/>
                <c:pt idx="0">
                  <c:v>0.25</c:v>
                </c:pt>
                <c:pt idx="1">
                  <c:v>0</c:v>
                </c:pt>
                <c:pt idx="2">
                  <c:v>0.125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strRef>
              <c:f>Диаграмма_задания!$A$9</c:f>
              <c:strCache>
                <c:ptCount val="1"/>
                <c:pt idx="0">
                  <c:v>Выполнили неверно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Диаграмма_задания!$B$27:$E$27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</c:numCache>
            </c:numRef>
          </c:cat>
          <c:val>
            <c:numRef>
              <c:f>Диаграмма_задания!$N$9:$Q$9</c:f>
              <c:numCache>
                <c:formatCode>0.0%</c:formatCode>
                <c:ptCount val="4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0.4375</c:v>
                </c:pt>
              </c:numCache>
            </c:numRef>
          </c:val>
        </c:ser>
        <c:ser>
          <c:idx val="1"/>
          <c:order val="2"/>
          <c:tx>
            <c:strRef>
              <c:f>Диаграмма_задания!$A$10</c:f>
              <c:strCache>
                <c:ptCount val="1"/>
                <c:pt idx="0">
                  <c:v>Не приступили к выполнению</c:v>
                </c:pt>
              </c:strCache>
            </c:strRef>
          </c:tx>
          <c:invertIfNegative val="0"/>
          <c:cat>
            <c:numRef>
              <c:f>Диаграмма_задания!$B$27:$E$27</c:f>
              <c:numCache>
                <c:formatCode>General</c:formatCode>
                <c:ptCount val="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</c:numCache>
            </c:numRef>
          </c:cat>
          <c:val>
            <c:numRef>
              <c:f>Диаграмма_задания!$N$10:$Q$10</c:f>
              <c:numCache>
                <c:formatCode>0.0%</c:formatCode>
                <c:ptCount val="4"/>
                <c:pt idx="0">
                  <c:v>0.25</c:v>
                </c:pt>
                <c:pt idx="1">
                  <c:v>0.75</c:v>
                </c:pt>
                <c:pt idx="2">
                  <c:v>0.625</c:v>
                </c:pt>
                <c:pt idx="3">
                  <c:v>0.5625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045176"/>
        <c:axId val="203049880"/>
        <c:axId val="0"/>
      </c:bar3DChart>
      <c:catAx>
        <c:axId val="20304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03049880"/>
        <c:crosses val="autoZero"/>
        <c:auto val="1"/>
        <c:lblAlgn val="ctr"/>
        <c:lblOffset val="100"/>
        <c:noMultiLvlLbl val="0"/>
      </c:catAx>
      <c:valAx>
        <c:axId val="20304988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30451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Успешность выполнения 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контрольной работы по математике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275787431500154E-2"/>
          <c:y val="0.15224806201550387"/>
          <c:w val="0.90499362443418796"/>
          <c:h val="0.64006445705914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'Общий свод'!$C$4:$C$5</c:f>
              <c:strCache>
                <c:ptCount val="2"/>
                <c:pt idx="0">
                  <c:v>Класс</c:v>
                </c:pt>
              </c:strCache>
            </c:strRef>
          </c:tx>
          <c:spPr>
            <a:ln w="28575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[0]!успешность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37040"/>
        <c:axId val="202669664"/>
      </c:barChart>
      <c:lineChart>
        <c:grouping val="standard"/>
        <c:varyColors val="0"/>
        <c:ser>
          <c:idx val="1"/>
          <c:order val="1"/>
          <c:tx>
            <c:strRef>
              <c:f>'Общий свод'!$L$4</c:f>
              <c:strCache>
                <c:ptCount val="1"/>
                <c:pt idx="0">
                  <c:v>Успешность (среднее)</c:v>
                </c:pt>
              </c:strCache>
            </c:strRef>
          </c:tx>
          <c:marker>
            <c:symbol val="none"/>
          </c:marker>
          <c:cat>
            <c:strRef>
              <c:f>Диаграмма_рез!$K$3:$K$42</c:f>
              <c:strCache>
                <c:ptCount val="18"/>
                <c:pt idx="0">
                  <c:v>1</c:v>
                </c:pt>
                <c:pt idx="1">
                  <c:v>#Н/Д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#Н/Д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cat>
          <c:val>
            <c:numRef>
              <c:f>[0]!ср_усп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37040"/>
        <c:axId val="202669664"/>
      </c:lineChart>
      <c:catAx>
        <c:axId val="13533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69664"/>
        <c:crosses val="autoZero"/>
        <c:auto val="1"/>
        <c:lblAlgn val="ctr"/>
        <c:lblOffset val="100"/>
        <c:noMultiLvlLbl val="0"/>
      </c:catAx>
      <c:valAx>
        <c:axId val="20266966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35337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Математика. Распределение участников по уровням достижений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885561570445125E-2"/>
          <c:y val="0.13200915234928698"/>
          <c:w val="0.82865010026818431"/>
          <c:h val="0.7806491496255275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Диаграмма_распределение!$E$3</c:f>
              <c:strCache>
                <c:ptCount val="1"/>
                <c:pt idx="0">
                  <c:v>Пониженный</c:v>
                </c:pt>
              </c:strCache>
            </c:strRef>
          </c:tx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[0]!пониженный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Диаграмма_распределение!$C$3</c:f>
              <c:strCache>
                <c:ptCount val="1"/>
                <c:pt idx="0">
                  <c:v>Низкий</c:v>
                </c:pt>
              </c:strCache>
            </c:strRef>
          </c:tx>
          <c:invertIfNegative val="0"/>
          <c:dLbls>
            <c:numFmt formatCode="#,##0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[0]!низкий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Диаграмма_распределение!$G$3</c:f>
              <c:strCache>
                <c:ptCount val="1"/>
                <c:pt idx="0">
                  <c:v>Базовый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[0]!базовый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Диаграмма_распределение!$I$3</c:f>
              <c:strCache>
                <c:ptCount val="1"/>
                <c:pt idx="0">
                  <c:v>Повышенный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[0]!повышенный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Диаграмма_распределение!$K$3</c:f>
              <c:strCache>
                <c:ptCount val="1"/>
                <c:pt idx="0">
                  <c:v>Высокий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[0]!высокий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667312"/>
        <c:axId val="202670840"/>
      </c:barChart>
      <c:catAx>
        <c:axId val="20266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70840"/>
        <c:crosses val="autoZero"/>
        <c:auto val="1"/>
        <c:lblAlgn val="ctr"/>
        <c:lblOffset val="100"/>
        <c:noMultiLvlLbl val="0"/>
      </c:catAx>
      <c:valAx>
        <c:axId val="202670840"/>
        <c:scaling>
          <c:orientation val="minMax"/>
          <c:max val="100"/>
          <c:min val="-100"/>
        </c:scaling>
        <c:delete val="0"/>
        <c:axPos val="b"/>
        <c:majorGridlines/>
        <c:numFmt formatCode="#,##0;#,##0" sourceLinked="0"/>
        <c:majorTickMark val="out"/>
        <c:minorTickMark val="none"/>
        <c:tickLblPos val="nextTo"/>
        <c:crossAx val="2026673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Размах тестового балла участников мониторингового исследования по математике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223928852353047E-2"/>
          <c:y val="0.1135348754980757"/>
          <c:w val="0.94555188424129744"/>
          <c:h val="0.8218671888811826"/>
        </c:manualLayout>
      </c:layout>
      <c:stockChart>
        <c:ser>
          <c:idx val="0"/>
          <c:order val="0"/>
          <c:tx>
            <c:strRef>
              <c:f>'Общий свод'!$AU$4</c:f>
              <c:strCache>
                <c:ptCount val="1"/>
                <c:pt idx="0">
                  <c:v>Максимальный балл за работу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1"/>
              </a:solidFill>
              <a:ln w="3175"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[0]!макс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'Общий свод'!$AS$4</c:f>
              <c:strCache>
                <c:ptCount val="1"/>
                <c:pt idx="0">
                  <c:v>Минимальный балл за работу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[0]!Код</c:f>
            </c:multiLvlStrRef>
          </c:cat>
          <c:val>
            <c:numRef>
              <c:f>[0]!мин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hiLowLines>
          <c:spPr>
            <a:ln>
              <a:prstDash val="lgDash"/>
            </a:ln>
          </c:spPr>
        </c:hiLowLines>
        <c:axId val="202665352"/>
        <c:axId val="202670056"/>
      </c:stockChart>
      <c:catAx>
        <c:axId val="202665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70056"/>
        <c:crosses val="autoZero"/>
        <c:auto val="1"/>
        <c:lblAlgn val="ctr"/>
        <c:lblOffset val="100"/>
        <c:noMultiLvlLbl val="0"/>
      </c:catAx>
      <c:valAx>
        <c:axId val="202670056"/>
        <c:scaling>
          <c:orientation val="minMax"/>
          <c:max val="2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65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ru-RU" b="1"/>
              <a:t>Решаемость заданий по математике</a:t>
            </a:r>
            <a:r>
              <a:rPr lang="ru-RU" b="1" baseline="0"/>
              <a:t> </a:t>
            </a:r>
            <a:r>
              <a:rPr lang="ru-RU" b="1"/>
              <a:t>в сравнении с "коридором" ожидаемой решаемости </a:t>
            </a:r>
          </a:p>
        </c:rich>
      </c:tx>
      <c:layout>
        <c:manualLayout>
          <c:xMode val="edge"/>
          <c:yMode val="edge"/>
          <c:x val="0.11397286158239321"/>
          <c:y val="1.7638918129886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5455594793919456E-2"/>
          <c:y val="0.13697643263342082"/>
          <c:w val="0.96550764317947324"/>
          <c:h val="0.75027887139107607"/>
        </c:manualLayout>
      </c:layout>
      <c:areaChart>
        <c:grouping val="stacked"/>
        <c:varyColors val="0"/>
        <c:ser>
          <c:idx val="0"/>
          <c:order val="0"/>
          <c:tx>
            <c:v>Границы коридора "ожидаемой" решаемости"</c:v>
          </c:tx>
          <c:spPr>
            <a:noFill/>
          </c:spPr>
          <c:cat>
            <c:numRef>
              <c:f>Коридор!$C$4:$R$4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Коридор!$C$9:$R$9</c:f>
              <c:numCache>
                <c:formatCode>General</c:formatCode>
                <c:ptCount val="1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</c:numCache>
            </c:numRef>
          </c:val>
        </c:ser>
        <c:ser>
          <c:idx val="1"/>
          <c:order val="1"/>
          <c:tx>
            <c:v>Границы коридора "ожидаемой" решаемости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65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numRef>
              <c:f>Коридор!$C$4:$R$4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Коридор!$C$8:$R$8</c:f>
              <c:numCache>
                <c:formatCode>General</c:formatCod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64960"/>
        <c:axId val="202665744"/>
      </c:areaChart>
      <c:scatterChart>
        <c:scatterStyle val="lineMarker"/>
        <c:varyColors val="0"/>
        <c:ser>
          <c:idx val="2"/>
          <c:order val="2"/>
          <c:tx>
            <c:strRef>
              <c:f>Коридор!$A$7</c:f>
              <c:strCache>
                <c:ptCount val="1"/>
                <c:pt idx="0">
                  <c:v>Доля учащихся, справившихся с заданием полностью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yVal>
            <c:numRef>
              <c:f>Коридор!$C$10:$R$10</c:f>
              <c:numCache>
                <c:formatCode>General</c:formatCode>
                <c:ptCount val="16"/>
                <c:pt idx="0">
                  <c:v>81.25</c:v>
                </c:pt>
                <c:pt idx="1">
                  <c:v>62.5</c:v>
                </c:pt>
                <c:pt idx="2">
                  <c:v>25</c:v>
                </c:pt>
                <c:pt idx="3">
                  <c:v>50</c:v>
                </c:pt>
                <c:pt idx="4">
                  <c:v>43.75</c:v>
                </c:pt>
                <c:pt idx="5">
                  <c:v>75</c:v>
                </c:pt>
                <c:pt idx="6">
                  <c:v>43.75</c:v>
                </c:pt>
                <c:pt idx="7">
                  <c:v>75</c:v>
                </c:pt>
                <c:pt idx="8">
                  <c:v>75</c:v>
                </c:pt>
                <c:pt idx="9">
                  <c:v>68.75</c:v>
                </c:pt>
                <c:pt idx="10">
                  <c:v>75</c:v>
                </c:pt>
                <c:pt idx="11">
                  <c:v>25</c:v>
                </c:pt>
                <c:pt idx="12">
                  <c:v>25</c:v>
                </c:pt>
                <c:pt idx="13">
                  <c:v>0</c:v>
                </c:pt>
                <c:pt idx="14">
                  <c:v>12.5</c:v>
                </c:pt>
                <c:pt idx="1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64960"/>
        <c:axId val="202665744"/>
      </c:scatterChart>
      <c:catAx>
        <c:axId val="2026649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02665744"/>
        <c:crosses val="autoZero"/>
        <c:auto val="1"/>
        <c:lblAlgn val="ctr"/>
        <c:lblOffset val="100"/>
        <c:tickLblSkip val="1"/>
        <c:noMultiLvlLbl val="0"/>
      </c:catAx>
      <c:valAx>
        <c:axId val="20266574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20266496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2013633926257754E-2"/>
          <c:y val="0.68505085301837265"/>
          <c:w val="0.35894428152492663"/>
          <c:h val="0.141338035870516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+mj-lt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Распределение участников по уровням освоения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учебного материала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Рабочий!$A$13:$A$17</c:f>
              <c:strCache>
                <c:ptCount val="5"/>
                <c:pt idx="0">
                  <c:v>Низкий</c:v>
                </c:pt>
                <c:pt idx="1">
                  <c:v>Пониженный</c:v>
                </c:pt>
                <c:pt idx="2">
                  <c:v>Базовый</c:v>
                </c:pt>
                <c:pt idx="3">
                  <c:v>Повышенный</c:v>
                </c:pt>
                <c:pt idx="4">
                  <c:v>Высокий</c:v>
                </c:pt>
              </c:strCache>
            </c:strRef>
          </c:cat>
          <c:val>
            <c:numRef>
              <c:f>(Результаты!$D$8,Результаты!$F$8,Результаты!$H$8,Результаты!$J$8,Результаты!$L$8)</c:f>
              <c:numCache>
                <c:formatCode>0%</c:formatCode>
                <c:ptCount val="5"/>
                <c:pt idx="0">
                  <c:v>0.125</c:v>
                </c:pt>
                <c:pt idx="1">
                  <c:v>0.1875</c:v>
                </c:pt>
                <c:pt idx="2">
                  <c:v>0.6875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>
      <c:oddHeader>&amp;CКГБУ "Региональный центр оценки качества образования"</c:oddHeader>
    </c:headerFooter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контрольной работы по математике (общая успешность)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359007579080749E-2"/>
          <c:y val="0.17598105862595662"/>
          <c:w val="0.88644962603943678"/>
          <c:h val="0.63110449392717138"/>
        </c:manualLayout>
      </c:layout>
      <c:scatterChart>
        <c:scatterStyle val="lineMarker"/>
        <c:varyColors val="0"/>
        <c:ser>
          <c:idx val="0"/>
          <c:order val="0"/>
          <c:tx>
            <c:strRef>
              <c:f>Диаграмма_рез!$A$5</c:f>
              <c:strCache>
                <c:ptCount val="1"/>
                <c:pt idx="0">
                  <c:v>Ученик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Диаграмма_рез!$K$3:$K$42</c:f>
              <c:strCache>
                <c:ptCount val="18"/>
                <c:pt idx="0">
                  <c:v>1</c:v>
                </c:pt>
                <c:pt idx="1">
                  <c:v>#Н/Д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#Н/Д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xVal>
          <c:yVal>
            <c:numRef>
              <c:f>Диаграмма_рез!$H$3:$H$42</c:f>
              <c:numCache>
                <c:formatCode>0%</c:formatCode>
                <c:ptCount val="40"/>
                <c:pt idx="0">
                  <c:v>0.2</c:v>
                </c:pt>
                <c:pt idx="1">
                  <c:v>#N/A</c:v>
                </c:pt>
                <c:pt idx="2">
                  <c:v>0.4</c:v>
                </c:pt>
                <c:pt idx="3">
                  <c:v>0.4</c:v>
                </c:pt>
                <c:pt idx="4">
                  <c:v>0</c:v>
                </c:pt>
                <c:pt idx="5">
                  <c:v>0.15</c:v>
                </c:pt>
                <c:pt idx="6">
                  <c:v>0.55000000000000004</c:v>
                </c:pt>
                <c:pt idx="7">
                  <c:v>#N/A</c:v>
                </c:pt>
                <c:pt idx="8">
                  <c:v>0.35</c:v>
                </c:pt>
                <c:pt idx="9">
                  <c:v>0.8</c:v>
                </c:pt>
                <c:pt idx="10">
                  <c:v>0.35</c:v>
                </c:pt>
                <c:pt idx="11">
                  <c:v>0.3</c:v>
                </c:pt>
                <c:pt idx="12">
                  <c:v>0.45</c:v>
                </c:pt>
                <c:pt idx="13">
                  <c:v>0.5</c:v>
                </c:pt>
                <c:pt idx="14">
                  <c:v>0.45</c:v>
                </c:pt>
                <c:pt idx="15">
                  <c:v>0.5</c:v>
                </c:pt>
                <c:pt idx="16">
                  <c:v>0.45</c:v>
                </c:pt>
                <c:pt idx="17">
                  <c:v>0.35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66920"/>
        <c:axId val="202668096"/>
      </c:scatterChart>
      <c:scatterChart>
        <c:scatterStyle val="smoothMarker"/>
        <c:varyColors val="0"/>
        <c:ser>
          <c:idx val="1"/>
          <c:order val="1"/>
          <c:tx>
            <c:strRef>
              <c:f>Диаграмма_рез!$E$2</c:f>
              <c:strCache>
                <c:ptCount val="1"/>
                <c:pt idx="0">
                  <c:v>Среднее за работу</c:v>
                </c:pt>
              </c:strCache>
            </c:strRef>
          </c:tx>
          <c:marker>
            <c:symbol val="none"/>
          </c:marker>
          <c:xVal>
            <c:strRef>
              <c:f>Диаграмма_рез!$K$3:$K$42</c:f>
              <c:strCache>
                <c:ptCount val="18"/>
                <c:pt idx="0">
                  <c:v>1</c:v>
                </c:pt>
                <c:pt idx="1">
                  <c:v>#Н/Д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#Н/Д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xVal>
          <c:yVal>
            <c:numRef>
              <c:f>Диаграмма_рез!$E$3:$E$43</c:f>
              <c:numCache>
                <c:formatCode>0%</c:formatCode>
                <c:ptCount val="41"/>
                <c:pt idx="0">
                  <c:v>0.38749999999999996</c:v>
                </c:pt>
                <c:pt idx="1">
                  <c:v>0.38749999999999996</c:v>
                </c:pt>
                <c:pt idx="2">
                  <c:v>0.38749999999999996</c:v>
                </c:pt>
                <c:pt idx="3">
                  <c:v>0.38749999999999996</c:v>
                </c:pt>
                <c:pt idx="4">
                  <c:v>0.38749999999999996</c:v>
                </c:pt>
                <c:pt idx="5">
                  <c:v>0.38749999999999996</c:v>
                </c:pt>
                <c:pt idx="6">
                  <c:v>0.38749999999999996</c:v>
                </c:pt>
                <c:pt idx="7">
                  <c:v>0.38749999999999996</c:v>
                </c:pt>
                <c:pt idx="8">
                  <c:v>0.38749999999999996</c:v>
                </c:pt>
                <c:pt idx="9">
                  <c:v>0.38749999999999996</c:v>
                </c:pt>
                <c:pt idx="10">
                  <c:v>0.38749999999999996</c:v>
                </c:pt>
                <c:pt idx="11">
                  <c:v>0.38749999999999996</c:v>
                </c:pt>
                <c:pt idx="12">
                  <c:v>0.38749999999999996</c:v>
                </c:pt>
                <c:pt idx="13">
                  <c:v>0.38749999999999996</c:v>
                </c:pt>
                <c:pt idx="14">
                  <c:v>0.38749999999999996</c:v>
                </c:pt>
                <c:pt idx="15">
                  <c:v>0.38749999999999996</c:v>
                </c:pt>
                <c:pt idx="16">
                  <c:v>0.38749999999999996</c:v>
                </c:pt>
                <c:pt idx="17">
                  <c:v>0.38749999999999996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66920"/>
        <c:axId val="202668096"/>
      </c:scatterChart>
      <c:valAx>
        <c:axId val="202666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учащегося по списку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68096"/>
        <c:crosses val="autoZero"/>
        <c:crossBetween val="midCat"/>
        <c:majorUnit val="1"/>
      </c:valAx>
      <c:valAx>
        <c:axId val="2026680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6692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БАЗОВОГО УРОВНЯ </a:t>
            </a:r>
            <a:r>
              <a:rPr lang="ru-RU" sz="14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контрольной работы по математике</a:t>
            </a: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275787431500154E-2"/>
          <c:y val="0.15224806201550387"/>
          <c:w val="0.90499362443418796"/>
          <c:h val="0.64006445705914672"/>
        </c:manualLayout>
      </c:layout>
      <c:scatterChart>
        <c:scatterStyle val="lineMarker"/>
        <c:varyColors val="0"/>
        <c:ser>
          <c:idx val="0"/>
          <c:order val="0"/>
          <c:tx>
            <c:v>Ученик</c:v>
          </c:tx>
          <c:spPr>
            <a:ln w="28575">
              <a:noFill/>
            </a:ln>
          </c:spPr>
          <c:marker>
            <c:symbol val="circl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Диаграмма_рез!$K$3:$K$42</c:f>
              <c:strCache>
                <c:ptCount val="18"/>
                <c:pt idx="0">
                  <c:v>1</c:v>
                </c:pt>
                <c:pt idx="1">
                  <c:v>#Н/Д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#Н/Д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xVal>
          <c:yVal>
            <c:numRef>
              <c:f>Диаграмма_рез!$I$3:$I$43</c:f>
              <c:numCache>
                <c:formatCode>0%</c:formatCode>
                <c:ptCount val="41"/>
                <c:pt idx="0">
                  <c:v>0.33333333333333331</c:v>
                </c:pt>
                <c:pt idx="1">
                  <c:v>#N/A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</c:v>
                </c:pt>
                <c:pt idx="5">
                  <c:v>0.25</c:v>
                </c:pt>
                <c:pt idx="6">
                  <c:v>0.75</c:v>
                </c:pt>
                <c:pt idx="7">
                  <c:v>#N/A</c:v>
                </c:pt>
                <c:pt idx="8">
                  <c:v>0.58333333333333337</c:v>
                </c:pt>
                <c:pt idx="9">
                  <c:v>1</c:v>
                </c:pt>
                <c:pt idx="10">
                  <c:v>0.41666666666666669</c:v>
                </c:pt>
                <c:pt idx="11">
                  <c:v>0.5</c:v>
                </c:pt>
                <c:pt idx="12">
                  <c:v>0.75</c:v>
                </c:pt>
                <c:pt idx="13">
                  <c:v>0.66666666666666663</c:v>
                </c:pt>
                <c:pt idx="14">
                  <c:v>0.75</c:v>
                </c:pt>
                <c:pt idx="15">
                  <c:v>0.66666666666666663</c:v>
                </c:pt>
                <c:pt idx="16">
                  <c:v>0.75</c:v>
                </c:pt>
                <c:pt idx="17">
                  <c:v>0.58333333333333337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68880"/>
        <c:axId val="202669272"/>
      </c:scatterChart>
      <c:scatterChart>
        <c:scatterStyle val="smoothMarker"/>
        <c:varyColors val="0"/>
        <c:ser>
          <c:idx val="1"/>
          <c:order val="1"/>
          <c:tx>
            <c:strRef>
              <c:f>Диаграмма_рез!$A$3</c:f>
              <c:strCache>
                <c:ptCount val="1"/>
                <c:pt idx="0">
                  <c:v>Средняя успешность выполнения заданий базового уровня</c:v>
                </c:pt>
              </c:strCache>
            </c:strRef>
          </c:tx>
          <c:marker>
            <c:symbol val="none"/>
          </c:marker>
          <c:xVal>
            <c:strRef>
              <c:f>Диаграмма_рез!$K$3:$K$42</c:f>
              <c:strCache>
                <c:ptCount val="18"/>
                <c:pt idx="0">
                  <c:v>1</c:v>
                </c:pt>
                <c:pt idx="1">
                  <c:v>#Н/Д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#Н/Д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xVal>
          <c:yVal>
            <c:numRef>
              <c:f>Диаграмма_рез!$F$3:$F$42</c:f>
              <c:numCache>
                <c:formatCode>0%</c:formatCode>
                <c:ptCount val="40"/>
                <c:pt idx="0">
                  <c:v>0.58333333333333337</c:v>
                </c:pt>
                <c:pt idx="1">
                  <c:v>0.58333333333333337</c:v>
                </c:pt>
                <c:pt idx="2">
                  <c:v>0.58333333333333337</c:v>
                </c:pt>
                <c:pt idx="3">
                  <c:v>0.58333333333333337</c:v>
                </c:pt>
                <c:pt idx="4">
                  <c:v>0.58333333333333337</c:v>
                </c:pt>
                <c:pt idx="5">
                  <c:v>0.58333333333333337</c:v>
                </c:pt>
                <c:pt idx="6">
                  <c:v>0.58333333333333337</c:v>
                </c:pt>
                <c:pt idx="7">
                  <c:v>0.58333333333333337</c:v>
                </c:pt>
                <c:pt idx="8">
                  <c:v>0.58333333333333337</c:v>
                </c:pt>
                <c:pt idx="9">
                  <c:v>0.58333333333333337</c:v>
                </c:pt>
                <c:pt idx="10">
                  <c:v>0.58333333333333337</c:v>
                </c:pt>
                <c:pt idx="11">
                  <c:v>0.58333333333333337</c:v>
                </c:pt>
                <c:pt idx="12">
                  <c:v>0.58333333333333337</c:v>
                </c:pt>
                <c:pt idx="13">
                  <c:v>0.58333333333333337</c:v>
                </c:pt>
                <c:pt idx="14">
                  <c:v>0.58333333333333337</c:v>
                </c:pt>
                <c:pt idx="15">
                  <c:v>0.58333333333333337</c:v>
                </c:pt>
                <c:pt idx="16">
                  <c:v>0.58333333333333337</c:v>
                </c:pt>
                <c:pt idx="17">
                  <c:v>0.58333333333333337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68880"/>
        <c:axId val="202669272"/>
      </c:scatterChart>
      <c:valAx>
        <c:axId val="202668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учащегося по списку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69272"/>
        <c:crosses val="autoZero"/>
        <c:crossBetween val="midCat"/>
        <c:majorUnit val="1"/>
      </c:valAx>
      <c:valAx>
        <c:axId val="20266927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6888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>
                <a:latin typeface="Times New Roman" panose="02020603050405020304" pitchFamily="18" charset="0"/>
                <a:cs typeface="Times New Roman" panose="02020603050405020304" pitchFamily="18" charset="0"/>
              </a:rPr>
              <a:t>Результаты выполнения ПОВЫШЕННОГО УРОВНЯ контрольной работы по математике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214256017239482E-2"/>
          <c:y val="0.19446832306202808"/>
          <c:w val="0.8866275902078411"/>
          <c:h val="0.59943460171596541"/>
        </c:manualLayout>
      </c:layout>
      <c:scatterChart>
        <c:scatterStyle val="lineMarker"/>
        <c:varyColors val="0"/>
        <c:ser>
          <c:idx val="0"/>
          <c:order val="0"/>
          <c:tx>
            <c:v>Ученик</c:v>
          </c:tx>
          <c:spPr>
            <a:ln w="28575">
              <a:noFill/>
            </a:ln>
          </c:spPr>
          <c:marker>
            <c:symbol val="circl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Диаграмма_рез!$K$3:$K$42</c:f>
              <c:strCache>
                <c:ptCount val="18"/>
                <c:pt idx="0">
                  <c:v>1</c:v>
                </c:pt>
                <c:pt idx="1">
                  <c:v>#Н/Д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#Н/Д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xVal>
          <c:yVal>
            <c:numRef>
              <c:f>Диаграмма_рез!$J$3:$J$42</c:f>
              <c:numCache>
                <c:formatCode>0%</c:formatCode>
                <c:ptCount val="40"/>
                <c:pt idx="0">
                  <c:v>0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</c:v>
                </c:pt>
                <c:pt idx="7">
                  <c:v>#N/A</c:v>
                </c:pt>
                <c:pt idx="8">
                  <c:v>0</c:v>
                </c:pt>
                <c:pt idx="9">
                  <c:v>0.5</c:v>
                </c:pt>
                <c:pt idx="10">
                  <c:v>0.25</c:v>
                </c:pt>
                <c:pt idx="11">
                  <c:v>0</c:v>
                </c:pt>
                <c:pt idx="12">
                  <c:v>0</c:v>
                </c:pt>
                <c:pt idx="13">
                  <c:v>0.25</c:v>
                </c:pt>
                <c:pt idx="14">
                  <c:v>0</c:v>
                </c:pt>
                <c:pt idx="15">
                  <c:v>0.25</c:v>
                </c:pt>
                <c:pt idx="16">
                  <c:v>0</c:v>
                </c:pt>
                <c:pt idx="17">
                  <c:v>0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63784"/>
        <c:axId val="202664176"/>
      </c:scatterChart>
      <c:scatterChart>
        <c:scatterStyle val="smoothMarker"/>
        <c:varyColors val="0"/>
        <c:ser>
          <c:idx val="1"/>
          <c:order val="1"/>
          <c:tx>
            <c:strRef>
              <c:f>Диаграмма_рез!$A$4</c:f>
              <c:strCache>
                <c:ptCount val="1"/>
                <c:pt idx="0">
                  <c:v>Средняя успешность выполнения заданий повышенного уровня</c:v>
                </c:pt>
              </c:strCache>
            </c:strRef>
          </c:tx>
          <c:marker>
            <c:symbol val="none"/>
          </c:marker>
          <c:xVal>
            <c:strRef>
              <c:f>Диаграмма_рез!$K$3:$K$42</c:f>
              <c:strCache>
                <c:ptCount val="18"/>
                <c:pt idx="0">
                  <c:v>1</c:v>
                </c:pt>
                <c:pt idx="1">
                  <c:v>#Н/Д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#Н/Д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strCache>
            </c:strRef>
          </c:xVal>
          <c:yVal>
            <c:numRef>
              <c:f>Диаграмма_рез!$G$3:$G$43</c:f>
              <c:numCache>
                <c:formatCode>0%</c:formatCode>
                <c:ptCount val="41"/>
                <c:pt idx="0">
                  <c:v>9.375E-2</c:v>
                </c:pt>
                <c:pt idx="1">
                  <c:v>9.375E-2</c:v>
                </c:pt>
                <c:pt idx="2">
                  <c:v>9.375E-2</c:v>
                </c:pt>
                <c:pt idx="3">
                  <c:v>9.375E-2</c:v>
                </c:pt>
                <c:pt idx="4">
                  <c:v>9.375E-2</c:v>
                </c:pt>
                <c:pt idx="5">
                  <c:v>9.375E-2</c:v>
                </c:pt>
                <c:pt idx="6">
                  <c:v>9.375E-2</c:v>
                </c:pt>
                <c:pt idx="7">
                  <c:v>9.375E-2</c:v>
                </c:pt>
                <c:pt idx="8">
                  <c:v>9.375E-2</c:v>
                </c:pt>
                <c:pt idx="9">
                  <c:v>9.375E-2</c:v>
                </c:pt>
                <c:pt idx="10">
                  <c:v>9.375E-2</c:v>
                </c:pt>
                <c:pt idx="11">
                  <c:v>9.375E-2</c:v>
                </c:pt>
                <c:pt idx="12">
                  <c:v>9.375E-2</c:v>
                </c:pt>
                <c:pt idx="13">
                  <c:v>9.375E-2</c:v>
                </c:pt>
                <c:pt idx="14">
                  <c:v>9.375E-2</c:v>
                </c:pt>
                <c:pt idx="15">
                  <c:v>9.375E-2</c:v>
                </c:pt>
                <c:pt idx="16">
                  <c:v>9.375E-2</c:v>
                </c:pt>
                <c:pt idx="17">
                  <c:v>9.375E-2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663784"/>
        <c:axId val="202664176"/>
      </c:scatterChart>
      <c:valAx>
        <c:axId val="202663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Номер учащегося по списку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64176"/>
        <c:crosses val="autoZero"/>
        <c:crossBetween val="midCat"/>
        <c:majorUnit val="1"/>
      </c:valAx>
      <c:valAx>
        <c:axId val="20266417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ru-RU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Процент от максимального балла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02663784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168852</xdr:colOff>
      <xdr:row>8</xdr:row>
      <xdr:rowOff>138546</xdr:rowOff>
    </xdr:from>
    <xdr:to>
      <xdr:col>11</xdr:col>
      <xdr:colOff>614795</xdr:colOff>
      <xdr:row>26</xdr:row>
      <xdr:rowOff>86591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80406</xdr:colOff>
      <xdr:row>31</xdr:row>
      <xdr:rowOff>34636</xdr:rowOff>
    </xdr:from>
    <xdr:to>
      <xdr:col>12</xdr:col>
      <xdr:colOff>484909</xdr:colOff>
      <xdr:row>56</xdr:row>
      <xdr:rowOff>17319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142875</xdr:rowOff>
    </xdr:from>
    <xdr:to>
      <xdr:col>13</xdr:col>
      <xdr:colOff>609599</xdr:colOff>
      <xdr:row>34</xdr:row>
      <xdr:rowOff>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228598</xdr:colOff>
      <xdr:row>2</xdr:row>
      <xdr:rowOff>9524</xdr:rowOff>
    </xdr:from>
    <xdr:to>
      <xdr:col>16</xdr:col>
      <xdr:colOff>304799</xdr:colOff>
      <xdr:row>35</xdr:row>
      <xdr:rowOff>142874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12</xdr:row>
      <xdr:rowOff>0</xdr:rowOff>
    </xdr:from>
    <xdr:to>
      <xdr:col>16</xdr:col>
      <xdr:colOff>514350</xdr:colOff>
      <xdr:row>34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108239</xdr:colOff>
      <xdr:row>8</xdr:row>
      <xdr:rowOff>155864</xdr:rowOff>
    </xdr:from>
    <xdr:to>
      <xdr:col>11</xdr:col>
      <xdr:colOff>632114</xdr:colOff>
      <xdr:row>28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394607</xdr:colOff>
      <xdr:row>2</xdr:row>
      <xdr:rowOff>95250</xdr:rowOff>
    </xdr:from>
    <xdr:to>
      <xdr:col>27</xdr:col>
      <xdr:colOff>155121</xdr:colOff>
      <xdr:row>22</xdr:row>
      <xdr:rowOff>27895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54429</xdr:colOff>
      <xdr:row>33</xdr:row>
      <xdr:rowOff>0</xdr:rowOff>
    </xdr:from>
    <xdr:to>
      <xdr:col>12</xdr:col>
      <xdr:colOff>458932</xdr:colOff>
      <xdr:row>57</xdr:row>
      <xdr:rowOff>147205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412750</xdr:colOff>
      <xdr:row>33</xdr:row>
      <xdr:rowOff>31750</xdr:rowOff>
    </xdr:from>
    <xdr:to>
      <xdr:col>27</xdr:col>
      <xdr:colOff>185964</xdr:colOff>
      <xdr:row>58</xdr:row>
      <xdr:rowOff>46038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72</xdr:row>
      <xdr:rowOff>1</xdr:rowOff>
    </xdr:from>
    <xdr:to>
      <xdr:col>12</xdr:col>
      <xdr:colOff>389659</xdr:colOff>
      <xdr:row>97</xdr:row>
      <xdr:rowOff>60615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0</xdr:rowOff>
        </xdr:from>
        <xdr:to>
          <xdr:col>3</xdr:col>
          <xdr:colOff>9525</xdr:colOff>
          <xdr:row>10</xdr:row>
          <xdr:rowOff>0</xdr:rowOff>
        </xdr:to>
        <xdr:sp macro="" textlink="">
          <xdr:nvSpPr>
            <xdr:cNvPr id="22530" name="Object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3</xdr:col>
          <xdr:colOff>9525</xdr:colOff>
          <xdr:row>12</xdr:row>
          <xdr:rowOff>0</xdr:rowOff>
        </xdr:to>
        <xdr:sp macro="" textlink="">
          <xdr:nvSpPr>
            <xdr:cNvPr id="22536" name="Object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1133475</xdr:colOff>
          <xdr:row>12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22535" name="Object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2266950</xdr:colOff>
          <xdr:row>13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22538" name="Object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1971675</xdr:colOff>
          <xdr:row>20</xdr:row>
          <xdr:rowOff>9525</xdr:rowOff>
        </xdr:from>
        <xdr:to>
          <xdr:col>3</xdr:col>
          <xdr:colOff>0</xdr:colOff>
          <xdr:row>20</xdr:row>
          <xdr:rowOff>9525</xdr:rowOff>
        </xdr:to>
        <xdr:sp macro="" textlink="">
          <xdr:nvSpPr>
            <xdr:cNvPr id="22540" name="Object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21</xdr:row>
          <xdr:rowOff>9525</xdr:rowOff>
        </xdr:from>
        <xdr:to>
          <xdr:col>3</xdr:col>
          <xdr:colOff>9525</xdr:colOff>
          <xdr:row>21</xdr:row>
          <xdr:rowOff>19050</xdr:rowOff>
        </xdr:to>
        <xdr:sp macro="" textlink="">
          <xdr:nvSpPr>
            <xdr:cNvPr id="22542" name="Object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4</xdr:row>
      <xdr:rowOff>104775</xdr:rowOff>
    </xdr:from>
    <xdr:to>
      <xdr:col>14</xdr:col>
      <xdr:colOff>76199</xdr:colOff>
      <xdr:row>30</xdr:row>
      <xdr:rowOff>47625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4</xdr:row>
      <xdr:rowOff>85724</xdr:rowOff>
    </xdr:from>
    <xdr:to>
      <xdr:col>14</xdr:col>
      <xdr:colOff>371475</xdr:colOff>
      <xdr:row>31</xdr:row>
      <xdr:rowOff>9525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228599</xdr:colOff>
      <xdr:row>39</xdr:row>
      <xdr:rowOff>161924</xdr:rowOff>
    </xdr:from>
    <xdr:to>
      <xdr:col>14</xdr:col>
      <xdr:colOff>342900</xdr:colOff>
      <xdr:row>67</xdr:row>
      <xdr:rowOff>76200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onis\Users\&#1056;&#1086;&#1089;&#1090;&#1080;&#1089;&#1083;&#1072;&#1074;\&#1056;&#1062;&#1054;&#1050;&#1054;\&#1052;&#1086;&#1085;&#1080;&#1090;&#1086;&#1088;\&#1064;&#1072;&#1073;&#1083;&#1086;&#1085;&#1099;\&#1054;&#1073;&#1097;&#1077;&#1089;&#1090;&#1074;&#1086;%20+&#1082;&#1086;&#1088;&#1080;&#1076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6;&#1090;&#1087;&#1088;&#1072;&#1074;&#1082;&#1072;_17_09_2015\&#1087;&#1086;&#1090;&#1077;&#1089;&#1090;&#1080;&#1090;&#1100;\&#1042;&#1067;&#1061;&#1054;&#1044;\14091012\&#1050;&#1088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КЛАССА"/>
      <sheetName val="АНКЕТА УЧИТЕЛЯ"/>
      <sheetName val="Ввод_данных"/>
      <sheetName val="Ответы_учащихся"/>
      <sheetName val="КЛЮЧИ"/>
      <sheetName val="План"/>
      <sheetName val="Результаты"/>
      <sheetName val="Коридор"/>
      <sheetName val="Сравнение_части"/>
      <sheetName val="Анализ_содержание"/>
      <sheetName val="Анализ_задания"/>
      <sheetName val="Анализ_ученик"/>
      <sheetName val="Рабочий"/>
      <sheetName val="Диаграмма_рез"/>
      <sheetName val="Диаграмма_сравнение"/>
      <sheetName val="Диаграмма_зада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C4" t="str">
            <v>А1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30</v>
          </cell>
        </row>
        <row r="2">
          <cell r="A2" t="str">
            <v>№ ученика</v>
          </cell>
          <cell r="B2" t="str">
            <v>% за базовый уровень</v>
          </cell>
          <cell r="D2" t="str">
            <v>% за повышенный уровень</v>
          </cell>
        </row>
      </sheetData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КЛАССА"/>
      <sheetName val="АНКЕТА УЧИТЕЛЯ"/>
      <sheetName val="Ответы_учащихся"/>
      <sheetName val="Общий свод"/>
      <sheetName val="План"/>
      <sheetName val="Результаты"/>
      <sheetName val="Коридор"/>
      <sheetName val="Распределение_участников"/>
      <sheetName val="Анализ_содержание"/>
      <sheetName val="Анализ_задания"/>
      <sheetName val="Размах_балла"/>
      <sheetName val="Рабочий"/>
      <sheetName val="Диаграмма_задания"/>
      <sheetName val="Диаграмма_распределение"/>
    </sheetNames>
    <sheetDataSet>
      <sheetData sheetId="0"/>
      <sheetData sheetId="1"/>
      <sheetData sheetId="2"/>
      <sheetData sheetId="3">
        <row r="4">
          <cell r="A4">
            <v>16</v>
          </cell>
          <cell r="B4" t="str">
            <v>ВСЕГО</v>
          </cell>
          <cell r="G4">
            <v>0.57561922365988916</v>
          </cell>
          <cell r="Z4">
            <v>2</v>
          </cell>
          <cell r="AA4">
            <v>24</v>
          </cell>
        </row>
      </sheetData>
      <sheetData sheetId="4"/>
      <sheetData sheetId="5"/>
      <sheetData sheetId="6">
        <row r="4">
          <cell r="C4" t="str">
            <v>А1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FF00"/>
  </sheetPr>
  <dimension ref="A1:S111"/>
  <sheetViews>
    <sheetView topLeftCell="B1" zoomScale="110" zoomScaleNormal="110" workbookViewId="0">
      <selection activeCell="I43" sqref="F43:I45"/>
    </sheetView>
  </sheetViews>
  <sheetFormatPr defaultColWidth="9.140625" defaultRowHeight="12.75" x14ac:dyDescent="0.2"/>
  <cols>
    <col min="1" max="1" width="23.85546875" style="6" hidden="1" customWidth="1"/>
    <col min="2" max="2" width="6.7109375" style="6" customWidth="1"/>
    <col min="3" max="3" width="6.140625" style="54" customWidth="1"/>
    <col min="4" max="4" width="30" style="6" customWidth="1"/>
    <col min="5" max="5" width="20.28515625" style="6" customWidth="1"/>
    <col min="6" max="6" width="13.7109375" style="6" customWidth="1"/>
    <col min="7" max="7" width="11.5703125" style="6" customWidth="1"/>
    <col min="8" max="8" width="11.42578125" style="6" customWidth="1"/>
    <col min="9" max="9" width="12.5703125" style="6" customWidth="1"/>
    <col min="10" max="12" width="5" style="6" customWidth="1"/>
    <col min="13" max="13" width="4.7109375" style="6" customWidth="1"/>
    <col min="14" max="14" width="6.28515625" style="6" hidden="1" customWidth="1"/>
    <col min="15" max="15" width="8.140625" style="6" hidden="1" customWidth="1"/>
    <col min="16" max="16" width="9.140625" style="6" hidden="1" customWidth="1"/>
    <col min="17" max="17" width="12.5703125" style="6" hidden="1" customWidth="1"/>
    <col min="18" max="18" width="9.140625" style="6" hidden="1" customWidth="1"/>
    <col min="19" max="19" width="7.7109375" style="6" hidden="1" customWidth="1"/>
    <col min="20" max="20" width="9.140625" style="6" customWidth="1"/>
    <col min="21" max="16384" width="9.140625" style="6"/>
  </cols>
  <sheetData>
    <row r="1" spans="1:19" s="1" customFormat="1" ht="30.75" customHeight="1" thickBot="1" x14ac:dyDescent="0.25">
      <c r="A1" s="1">
        <v>15090702</v>
      </c>
      <c r="B1" s="2"/>
      <c r="C1" s="3"/>
      <c r="D1" s="2"/>
      <c r="F1" s="4" t="s">
        <v>0</v>
      </c>
      <c r="G1" s="5" t="s">
        <v>354</v>
      </c>
      <c r="H1" s="4" t="s">
        <v>1</v>
      </c>
      <c r="I1" s="5" t="s">
        <v>1057</v>
      </c>
      <c r="Q1" s="255" t="str">
        <f>IFERROR(VLOOKUP(G1,Рабочий!M2:N600, 2,FALSE), 1)</f>
        <v>МБОУ гимназия № 8</v>
      </c>
      <c r="R1" s="255">
        <f>IF(Q1=1,1000000,IF(Q1&lt;&gt;E3,2000000,0))</f>
        <v>0</v>
      </c>
      <c r="S1" s="243">
        <f>S24*100</f>
        <v>0</v>
      </c>
    </row>
    <row r="2" spans="1:19" ht="13.5" thickBot="1" x14ac:dyDescent="0.25">
      <c r="A2" s="6" t="s">
        <v>483</v>
      </c>
      <c r="B2" s="7"/>
      <c r="C2" s="8"/>
      <c r="D2" s="9"/>
      <c r="E2" s="9"/>
      <c r="F2" s="9"/>
      <c r="G2" s="254" t="str">
        <f>IF(Q1=1,"Учебного заведения с таким кодом не существует!!!","" )</f>
        <v/>
      </c>
      <c r="H2" s="9"/>
      <c r="I2" s="9"/>
    </row>
    <row r="3" spans="1:19" s="10" customFormat="1" ht="30" customHeight="1" thickBot="1" x14ac:dyDescent="0.25">
      <c r="B3" s="437" t="s">
        <v>2</v>
      </c>
      <c r="C3" s="438"/>
      <c r="D3" s="439"/>
      <c r="E3" s="440" t="s">
        <v>820</v>
      </c>
      <c r="F3" s="441"/>
      <c r="G3" s="441"/>
      <c r="H3" s="441"/>
      <c r="I3" s="442"/>
    </row>
    <row r="4" spans="1:19" ht="13.5" customHeight="1" x14ac:dyDescent="0.2">
      <c r="B4" s="7"/>
      <c r="C4" s="11"/>
      <c r="D4" s="256" t="str">
        <f>IF(AND(E3&lt;&gt;Q1, Q1&lt;&gt;1),"Введенный код школы соответсвует: ", "")</f>
        <v/>
      </c>
      <c r="E4" s="245"/>
      <c r="F4" s="245" t="str">
        <f>IF(D4&lt;&gt;"", Q1, "")</f>
        <v/>
      </c>
      <c r="G4" s="12"/>
      <c r="H4" s="12"/>
      <c r="I4" s="12"/>
    </row>
    <row r="5" spans="1:19" ht="14.25" customHeight="1" x14ac:dyDescent="0.25">
      <c r="A5" s="265">
        <f ca="1">Ответы_учащихся!E12+S1+A22+R1</f>
        <v>0</v>
      </c>
      <c r="B5" s="13"/>
      <c r="C5" s="14"/>
      <c r="D5" s="257" t="str">
        <f ca="1">IF(AND(A22&gt;0,Ответы_учащихся!AU6 ="Да" ), "Заполнять список класса нужно с первой строки и без пропусков!!!", "")</f>
        <v/>
      </c>
      <c r="H5" s="247" t="s">
        <v>83</v>
      </c>
      <c r="I5" s="9"/>
    </row>
    <row r="6" spans="1:19" ht="14.25" customHeight="1" x14ac:dyDescent="0.25">
      <c r="B6" s="13"/>
      <c r="C6" s="14"/>
      <c r="D6" s="258" t="str">
        <f>IF(AND(S1&gt;0,Ответы_учащихся!AU6="Да"), "В списке класса не должно быть красных(пустых полей). Заполните их!!!","")</f>
        <v/>
      </c>
      <c r="H6" s="247"/>
      <c r="I6" s="9"/>
      <c r="M6" s="15"/>
      <c r="N6" s="6" t="s">
        <v>17</v>
      </c>
    </row>
    <row r="7" spans="1:19" ht="15" customHeight="1" x14ac:dyDescent="0.25">
      <c r="A7" s="6">
        <v>20</v>
      </c>
      <c r="B7" s="13"/>
      <c r="C7" s="14"/>
      <c r="D7" s="244"/>
      <c r="H7" s="247"/>
      <c r="I7" s="9"/>
      <c r="N7" s="15" t="s">
        <v>1054</v>
      </c>
    </row>
    <row r="8" spans="1:19" ht="12.75" customHeight="1" x14ac:dyDescent="0.25">
      <c r="B8" s="443" t="s">
        <v>98</v>
      </c>
      <c r="C8" s="444"/>
      <c r="D8" s="444"/>
      <c r="E8" s="444"/>
      <c r="F8" s="444"/>
      <c r="G8" s="444"/>
      <c r="H8" s="444"/>
      <c r="I8" s="444"/>
      <c r="N8" s="15" t="s">
        <v>1055</v>
      </c>
    </row>
    <row r="9" spans="1:19" ht="12.75" customHeight="1" x14ac:dyDescent="0.25">
      <c r="B9" s="16" t="s">
        <v>3</v>
      </c>
      <c r="C9" s="17" t="s">
        <v>4</v>
      </c>
      <c r="D9" s="16" t="s">
        <v>5</v>
      </c>
      <c r="E9" s="16"/>
      <c r="F9" s="16" t="s">
        <v>6</v>
      </c>
      <c r="G9" s="18" t="s">
        <v>7</v>
      </c>
      <c r="H9" s="19" t="s">
        <v>8</v>
      </c>
      <c r="I9" s="20" t="s">
        <v>9</v>
      </c>
      <c r="N9" s="15" t="s">
        <v>1056</v>
      </c>
    </row>
    <row r="10" spans="1:19" x14ac:dyDescent="0.2">
      <c r="A10" s="6">
        <v>1</v>
      </c>
      <c r="B10" s="445" t="s">
        <v>10</v>
      </c>
      <c r="C10" s="446" t="s">
        <v>11</v>
      </c>
      <c r="D10" s="447" t="s">
        <v>12</v>
      </c>
      <c r="E10" s="448" t="s">
        <v>13</v>
      </c>
      <c r="F10" s="445" t="s">
        <v>14</v>
      </c>
      <c r="G10" s="447" t="s">
        <v>15</v>
      </c>
      <c r="H10" s="447"/>
      <c r="I10" s="452" t="s">
        <v>1014</v>
      </c>
      <c r="N10" s="15" t="s">
        <v>1057</v>
      </c>
    </row>
    <row r="11" spans="1:19" ht="17.25" customHeight="1" x14ac:dyDescent="0.2">
      <c r="B11" s="445"/>
      <c r="C11" s="446"/>
      <c r="D11" s="447"/>
      <c r="E11" s="449"/>
      <c r="F11" s="451"/>
      <c r="G11" s="447"/>
      <c r="H11" s="447"/>
      <c r="I11" s="452"/>
      <c r="N11" s="15" t="s">
        <v>1058</v>
      </c>
    </row>
    <row r="12" spans="1:19" x14ac:dyDescent="0.2">
      <c r="B12" s="445"/>
      <c r="C12" s="446"/>
      <c r="D12" s="447"/>
      <c r="E12" s="449"/>
      <c r="F12" s="451"/>
      <c r="G12" s="447"/>
      <c r="H12" s="447"/>
      <c r="I12" s="452"/>
      <c r="J12" s="21"/>
      <c r="K12" s="21"/>
      <c r="L12" s="21"/>
      <c r="N12" s="15" t="s">
        <v>1059</v>
      </c>
    </row>
    <row r="13" spans="1:19" x14ac:dyDescent="0.2">
      <c r="B13" s="445"/>
      <c r="C13" s="446"/>
      <c r="D13" s="447"/>
      <c r="E13" s="450"/>
      <c r="F13" s="451"/>
      <c r="G13" s="447"/>
      <c r="H13" s="447"/>
      <c r="I13" s="452"/>
      <c r="J13" s="21"/>
      <c r="K13" s="21"/>
      <c r="L13" s="21"/>
      <c r="N13" s="15" t="s">
        <v>1060</v>
      </c>
    </row>
    <row r="14" spans="1:19" hidden="1" x14ac:dyDescent="0.2">
      <c r="B14" s="22"/>
      <c r="C14" s="23"/>
      <c r="D14" s="24"/>
      <c r="E14" s="25"/>
      <c r="F14" s="26"/>
      <c r="G14" s="27"/>
      <c r="H14" s="28"/>
      <c r="I14" s="29"/>
      <c r="J14" s="21"/>
      <c r="K14" s="21"/>
      <c r="L14" s="21"/>
      <c r="N14" s="15" t="s">
        <v>1061</v>
      </c>
    </row>
    <row r="15" spans="1:19" hidden="1" x14ac:dyDescent="0.2">
      <c r="B15" s="22"/>
      <c r="C15" s="23"/>
      <c r="D15" s="24"/>
      <c r="E15" s="25"/>
      <c r="F15" s="26"/>
      <c r="G15" s="27"/>
      <c r="H15" s="28"/>
      <c r="I15" s="29"/>
      <c r="J15" s="21"/>
      <c r="K15" s="21"/>
      <c r="L15" s="21"/>
      <c r="N15" s="15" t="s">
        <v>1062</v>
      </c>
    </row>
    <row r="16" spans="1:19" hidden="1" x14ac:dyDescent="0.2">
      <c r="B16" s="22"/>
      <c r="C16" s="23"/>
      <c r="D16" s="24"/>
      <c r="E16" s="25"/>
      <c r="F16" s="26"/>
      <c r="G16" s="27"/>
      <c r="H16" s="28"/>
      <c r="I16" s="29"/>
      <c r="J16" s="21"/>
      <c r="K16" s="21"/>
      <c r="L16" s="21"/>
      <c r="N16" s="15" t="s">
        <v>1063</v>
      </c>
    </row>
    <row r="17" spans="1:19" hidden="1" x14ac:dyDescent="0.2">
      <c r="B17" s="22"/>
      <c r="C17" s="23"/>
      <c r="D17" s="24"/>
      <c r="E17" s="25"/>
      <c r="F17" s="26"/>
      <c r="G17" s="27"/>
      <c r="H17" s="28"/>
      <c r="I17" s="29"/>
      <c r="J17" s="21"/>
      <c r="K17" s="21"/>
      <c r="L17" s="21"/>
      <c r="N17" s="15" t="s">
        <v>1064</v>
      </c>
    </row>
    <row r="18" spans="1:19" hidden="1" x14ac:dyDescent="0.2">
      <c r="B18" s="22"/>
      <c r="C18" s="23"/>
      <c r="D18" s="24"/>
      <c r="E18" s="25"/>
      <c r="F18" s="26"/>
      <c r="G18" s="27"/>
      <c r="H18" s="28"/>
      <c r="I18" s="29"/>
      <c r="J18" s="21"/>
      <c r="K18" s="21"/>
      <c r="L18" s="21"/>
      <c r="M18" s="15"/>
      <c r="N18" s="15" t="s">
        <v>1065</v>
      </c>
    </row>
    <row r="19" spans="1:19" hidden="1" x14ac:dyDescent="0.2">
      <c r="B19" s="22"/>
      <c r="C19" s="23"/>
      <c r="D19" s="24"/>
      <c r="E19" s="25"/>
      <c r="F19" s="26"/>
      <c r="G19" s="27"/>
      <c r="H19" s="28"/>
      <c r="I19" s="29"/>
      <c r="J19" s="21"/>
      <c r="K19" s="21"/>
      <c r="L19" s="21"/>
      <c r="M19" s="15"/>
      <c r="N19" s="15" t="s">
        <v>1066</v>
      </c>
    </row>
    <row r="20" spans="1:19" hidden="1" x14ac:dyDescent="0.2">
      <c r="B20" s="22"/>
      <c r="C20" s="23"/>
      <c r="D20" s="24"/>
      <c r="E20" s="25"/>
      <c r="F20" s="26"/>
      <c r="G20" s="27"/>
      <c r="H20" s="28"/>
      <c r="I20" s="29"/>
      <c r="J20" s="21"/>
      <c r="K20" s="21"/>
      <c r="L20" s="21"/>
      <c r="M20" s="15"/>
      <c r="N20" s="15" t="s">
        <v>1067</v>
      </c>
    </row>
    <row r="21" spans="1:19" hidden="1" x14ac:dyDescent="0.2">
      <c r="B21" s="22"/>
      <c r="C21" s="23"/>
      <c r="D21" s="24"/>
      <c r="E21" s="25"/>
      <c r="F21" s="26"/>
      <c r="G21" s="27"/>
      <c r="H21" s="28"/>
      <c r="I21" s="29"/>
      <c r="J21" s="21"/>
      <c r="K21" s="21"/>
      <c r="L21" s="21"/>
      <c r="M21" s="15"/>
      <c r="N21" s="15" t="s">
        <v>1068</v>
      </c>
    </row>
    <row r="22" spans="1:19" hidden="1" x14ac:dyDescent="0.2">
      <c r="A22" s="242">
        <f ca="1">ABS(A23-A24) * 10000</f>
        <v>0</v>
      </c>
      <c r="B22" s="22"/>
      <c r="C22" s="23"/>
      <c r="D22" s="24"/>
      <c r="E22" s="25"/>
      <c r="F22" s="26"/>
      <c r="G22" s="27"/>
      <c r="H22" s="28"/>
      <c r="I22" s="29"/>
      <c r="J22" s="21"/>
      <c r="K22" s="21"/>
      <c r="L22" s="21"/>
      <c r="M22" s="15"/>
      <c r="N22" s="15" t="s">
        <v>1069</v>
      </c>
    </row>
    <row r="23" spans="1:19" hidden="1" x14ac:dyDescent="0.2">
      <c r="A23" s="6">
        <f>COUNTA(D25:D10000)</f>
        <v>18</v>
      </c>
      <c r="B23" s="22"/>
      <c r="C23" s="23"/>
      <c r="D23" s="24"/>
      <c r="E23" s="25"/>
      <c r="F23" s="26"/>
      <c r="G23" s="27"/>
      <c r="H23" s="28"/>
      <c r="I23" s="29"/>
      <c r="J23" s="21"/>
      <c r="K23" s="21"/>
      <c r="L23" s="21"/>
      <c r="M23" s="15"/>
      <c r="N23" s="15" t="s">
        <v>1070</v>
      </c>
    </row>
    <row r="24" spans="1:19" hidden="1" x14ac:dyDescent="0.2">
      <c r="A24" s="6">
        <f ca="1">IF($A$23=0,0,COUNTA(OFFSET($D$25,0,0,$A$23,1)))</f>
        <v>18</v>
      </c>
      <c r="B24" s="30"/>
      <c r="C24" s="31"/>
      <c r="D24" s="32"/>
      <c r="E24" s="33"/>
      <c r="F24" s="34"/>
      <c r="G24" s="35"/>
      <c r="H24" s="36"/>
      <c r="I24" s="37"/>
      <c r="J24" s="21"/>
      <c r="K24" s="21"/>
      <c r="L24" s="21"/>
      <c r="M24" s="15"/>
      <c r="N24" s="15" t="s">
        <v>1071</v>
      </c>
      <c r="S24" s="6">
        <f>SUM(S25:S64)</f>
        <v>0</v>
      </c>
    </row>
    <row r="25" spans="1:19" x14ac:dyDescent="0.2">
      <c r="B25" s="38">
        <v>1</v>
      </c>
      <c r="C25" s="39">
        <v>1</v>
      </c>
      <c r="D25" s="40">
        <v>1</v>
      </c>
      <c r="E25" s="41" t="str">
        <f>IF(AND($G$1&lt;&gt;"",$I$1&lt;&gt;"",C25&lt;&gt;"",D25&lt;&gt;""),CONCATENATE($G$1,"-",$I$1,"-",TEXT(C25,"00")),"")</f>
        <v>138016-0703-01</v>
      </c>
      <c r="F25" s="42">
        <v>1</v>
      </c>
      <c r="G25" s="43" t="s">
        <v>1119</v>
      </c>
      <c r="H25" s="44" t="s">
        <v>1125</v>
      </c>
      <c r="I25" s="45">
        <v>2</v>
      </c>
      <c r="J25" s="21"/>
      <c r="K25" s="21"/>
      <c r="L25" s="21"/>
      <c r="M25" s="15"/>
      <c r="N25" s="15" t="s">
        <v>1072</v>
      </c>
      <c r="S25" s="6">
        <f t="shared" ref="S25:S62" si="0">IF(ISBLANK(C25),0,(IF(COUNTA($C25:$D25)+COUNTA($F25:$I25)&lt;&gt;6,1,0)))</f>
        <v>0</v>
      </c>
    </row>
    <row r="26" spans="1:19" x14ac:dyDescent="0.2">
      <c r="B26" s="46">
        <v>2</v>
      </c>
      <c r="C26" s="47">
        <v>2</v>
      </c>
      <c r="D26" s="48">
        <v>2</v>
      </c>
      <c r="E26" s="49" t="str">
        <f t="shared" ref="E26:E64" si="1">IF(AND($G$1&lt;&gt;"",$I$1&lt;&gt;"",C26&lt;&gt;"",D26&lt;&gt;""),CONCATENATE($G$1,"-",$I$1,"-",TEXT(C26,"00")),"")</f>
        <v>138016-0703-02</v>
      </c>
      <c r="F26" s="50">
        <v>2</v>
      </c>
      <c r="G26" s="51" t="s">
        <v>1120</v>
      </c>
      <c r="H26" s="44" t="s">
        <v>1125</v>
      </c>
      <c r="I26" s="45">
        <v>0</v>
      </c>
      <c r="J26" s="21"/>
      <c r="K26" s="21"/>
      <c r="L26" s="21"/>
      <c r="M26" s="15"/>
      <c r="N26" s="15" t="s">
        <v>1073</v>
      </c>
      <c r="S26" s="6">
        <f t="shared" si="0"/>
        <v>0</v>
      </c>
    </row>
    <row r="27" spans="1:19" x14ac:dyDescent="0.2">
      <c r="B27" s="38">
        <v>3</v>
      </c>
      <c r="C27" s="47">
        <v>3</v>
      </c>
      <c r="D27" s="48">
        <v>3</v>
      </c>
      <c r="E27" s="49" t="str">
        <f t="shared" si="1"/>
        <v>138016-0703-03</v>
      </c>
      <c r="F27" s="50">
        <v>2</v>
      </c>
      <c r="G27" s="51" t="s">
        <v>1121</v>
      </c>
      <c r="H27" s="44" t="s">
        <v>1125</v>
      </c>
      <c r="I27" s="45">
        <v>1</v>
      </c>
      <c r="J27" s="21"/>
      <c r="K27" s="21"/>
      <c r="L27" s="21"/>
      <c r="M27" s="15"/>
      <c r="N27" s="15" t="s">
        <v>1074</v>
      </c>
      <c r="S27" s="6">
        <f t="shared" si="0"/>
        <v>0</v>
      </c>
    </row>
    <row r="28" spans="1:19" x14ac:dyDescent="0.2">
      <c r="B28" s="46">
        <v>4</v>
      </c>
      <c r="C28" s="47">
        <v>4</v>
      </c>
      <c r="D28" s="48">
        <v>4</v>
      </c>
      <c r="E28" s="49" t="str">
        <f t="shared" si="1"/>
        <v>138016-0703-04</v>
      </c>
      <c r="F28" s="50">
        <v>1</v>
      </c>
      <c r="G28" s="51" t="s">
        <v>1122</v>
      </c>
      <c r="H28" s="44" t="s">
        <v>1125</v>
      </c>
      <c r="I28" s="45">
        <v>1</v>
      </c>
      <c r="J28" s="21"/>
      <c r="K28" s="21"/>
      <c r="L28" s="21"/>
      <c r="M28" s="15"/>
      <c r="N28" s="15" t="s">
        <v>1075</v>
      </c>
      <c r="S28" s="6">
        <f t="shared" si="0"/>
        <v>0</v>
      </c>
    </row>
    <row r="29" spans="1:19" x14ac:dyDescent="0.2">
      <c r="B29" s="38">
        <v>5</v>
      </c>
      <c r="C29" s="47">
        <v>5</v>
      </c>
      <c r="D29" s="48">
        <v>5</v>
      </c>
      <c r="E29" s="49" t="str">
        <f t="shared" si="1"/>
        <v>138016-0703-05</v>
      </c>
      <c r="F29" s="50">
        <v>2</v>
      </c>
      <c r="G29" s="51" t="s">
        <v>1123</v>
      </c>
      <c r="H29" s="44" t="s">
        <v>1121</v>
      </c>
      <c r="I29" s="45">
        <v>2</v>
      </c>
      <c r="J29" s="21"/>
      <c r="K29" s="21"/>
      <c r="L29" s="21"/>
      <c r="M29" s="15"/>
      <c r="N29" s="15" t="s">
        <v>1076</v>
      </c>
      <c r="S29" s="6">
        <f t="shared" si="0"/>
        <v>0</v>
      </c>
    </row>
    <row r="30" spans="1:19" x14ac:dyDescent="0.2">
      <c r="B30" s="46">
        <v>6</v>
      </c>
      <c r="C30" s="47">
        <v>6</v>
      </c>
      <c r="D30" s="48">
        <v>6</v>
      </c>
      <c r="E30" s="49" t="str">
        <f t="shared" si="1"/>
        <v>138016-0703-06</v>
      </c>
      <c r="F30" s="50">
        <v>2</v>
      </c>
      <c r="G30" s="51" t="s">
        <v>1119</v>
      </c>
      <c r="H30" s="44" t="s">
        <v>1125</v>
      </c>
      <c r="I30" s="45">
        <v>1</v>
      </c>
      <c r="J30" s="21"/>
      <c r="K30" s="21"/>
      <c r="L30" s="21"/>
      <c r="M30" s="15"/>
      <c r="N30" s="15" t="s">
        <v>1077</v>
      </c>
      <c r="S30" s="6">
        <f t="shared" si="0"/>
        <v>0</v>
      </c>
    </row>
    <row r="31" spans="1:19" x14ac:dyDescent="0.2">
      <c r="B31" s="38">
        <v>7</v>
      </c>
      <c r="C31" s="47">
        <v>7</v>
      </c>
      <c r="D31" s="48">
        <v>7</v>
      </c>
      <c r="E31" s="49" t="str">
        <f t="shared" si="1"/>
        <v>138016-0703-07</v>
      </c>
      <c r="F31" s="50">
        <v>2</v>
      </c>
      <c r="G31" s="51" t="s">
        <v>1124</v>
      </c>
      <c r="H31" s="44" t="s">
        <v>1125</v>
      </c>
      <c r="I31" s="45">
        <v>1</v>
      </c>
      <c r="J31" s="21"/>
      <c r="K31" s="21"/>
      <c r="L31" s="21"/>
      <c r="M31" s="15"/>
      <c r="N31" s="15" t="s">
        <v>1078</v>
      </c>
      <c r="S31" s="6">
        <f t="shared" si="0"/>
        <v>0</v>
      </c>
    </row>
    <row r="32" spans="1:19" x14ac:dyDescent="0.2">
      <c r="B32" s="46">
        <v>8</v>
      </c>
      <c r="C32" s="47">
        <v>8</v>
      </c>
      <c r="D32" s="48">
        <v>8</v>
      </c>
      <c r="E32" s="49" t="str">
        <f t="shared" si="1"/>
        <v>138016-0703-08</v>
      </c>
      <c r="F32" s="50">
        <v>1</v>
      </c>
      <c r="G32" s="51" t="s">
        <v>1125</v>
      </c>
      <c r="H32" s="44" t="s">
        <v>1122</v>
      </c>
      <c r="I32" s="45">
        <v>0</v>
      </c>
      <c r="J32" s="21"/>
      <c r="K32" s="21"/>
      <c r="L32" s="21"/>
      <c r="M32" s="15"/>
      <c r="N32" s="15" t="s">
        <v>1079</v>
      </c>
      <c r="S32" s="6">
        <f t="shared" si="0"/>
        <v>0</v>
      </c>
    </row>
    <row r="33" spans="2:19" x14ac:dyDescent="0.2">
      <c r="B33" s="38">
        <v>9</v>
      </c>
      <c r="C33" s="47">
        <v>9</v>
      </c>
      <c r="D33" s="48">
        <v>9</v>
      </c>
      <c r="E33" s="49" t="str">
        <f t="shared" si="1"/>
        <v>138016-0703-09</v>
      </c>
      <c r="F33" s="50">
        <v>2</v>
      </c>
      <c r="G33" s="51" t="s">
        <v>1121</v>
      </c>
      <c r="H33" s="44" t="s">
        <v>1125</v>
      </c>
      <c r="I33" s="45">
        <v>1</v>
      </c>
      <c r="J33" s="21"/>
      <c r="K33" s="21"/>
      <c r="L33" s="21"/>
      <c r="M33" s="15"/>
      <c r="N33" s="15" t="s">
        <v>1080</v>
      </c>
      <c r="S33" s="6">
        <f t="shared" si="0"/>
        <v>0</v>
      </c>
    </row>
    <row r="34" spans="2:19" x14ac:dyDescent="0.2">
      <c r="B34" s="46">
        <v>10</v>
      </c>
      <c r="C34" s="47">
        <v>10</v>
      </c>
      <c r="D34" s="48">
        <v>10</v>
      </c>
      <c r="E34" s="49" t="str">
        <f t="shared" si="1"/>
        <v>138016-0703-10</v>
      </c>
      <c r="F34" s="50">
        <v>2</v>
      </c>
      <c r="G34" s="51" t="s">
        <v>1126</v>
      </c>
      <c r="H34" s="44" t="s">
        <v>1125</v>
      </c>
      <c r="I34" s="45">
        <v>2</v>
      </c>
      <c r="J34" s="21"/>
      <c r="K34" s="21"/>
      <c r="L34" s="21"/>
      <c r="M34" s="15"/>
      <c r="N34" s="15" t="s">
        <v>1081</v>
      </c>
      <c r="S34" s="6">
        <f t="shared" si="0"/>
        <v>0</v>
      </c>
    </row>
    <row r="35" spans="2:19" x14ac:dyDescent="0.2">
      <c r="B35" s="38">
        <v>11</v>
      </c>
      <c r="C35" s="47">
        <v>11</v>
      </c>
      <c r="D35" s="48">
        <v>11</v>
      </c>
      <c r="E35" s="49" t="str">
        <f t="shared" si="1"/>
        <v>138016-0703-11</v>
      </c>
      <c r="F35" s="50">
        <v>1</v>
      </c>
      <c r="G35" s="51" t="s">
        <v>1112</v>
      </c>
      <c r="H35" s="44" t="s">
        <v>1125</v>
      </c>
      <c r="I35" s="45">
        <v>2</v>
      </c>
      <c r="J35" s="21"/>
      <c r="K35" s="21"/>
      <c r="L35" s="21"/>
      <c r="M35" s="15"/>
      <c r="N35" s="15" t="s">
        <v>1082</v>
      </c>
      <c r="S35" s="6">
        <f t="shared" si="0"/>
        <v>0</v>
      </c>
    </row>
    <row r="36" spans="2:19" x14ac:dyDescent="0.2">
      <c r="B36" s="46">
        <v>12</v>
      </c>
      <c r="C36" s="47">
        <v>12</v>
      </c>
      <c r="D36" s="48">
        <v>12</v>
      </c>
      <c r="E36" s="49" t="str">
        <f t="shared" si="1"/>
        <v>138016-0703-12</v>
      </c>
      <c r="F36" s="50">
        <v>2</v>
      </c>
      <c r="G36" s="51" t="s">
        <v>1127</v>
      </c>
      <c r="H36" s="44" t="s">
        <v>1125</v>
      </c>
      <c r="I36" s="45">
        <v>1</v>
      </c>
      <c r="J36" s="21"/>
      <c r="K36" s="21"/>
      <c r="L36" s="21"/>
      <c r="M36" s="15"/>
      <c r="S36" s="6">
        <f t="shared" si="0"/>
        <v>0</v>
      </c>
    </row>
    <row r="37" spans="2:19" x14ac:dyDescent="0.2">
      <c r="B37" s="38">
        <v>13</v>
      </c>
      <c r="C37" s="47">
        <v>13</v>
      </c>
      <c r="D37" s="48">
        <v>13</v>
      </c>
      <c r="E37" s="49" t="str">
        <f t="shared" si="1"/>
        <v>138016-0703-13</v>
      </c>
      <c r="F37" s="50">
        <v>1</v>
      </c>
      <c r="G37" s="51" t="s">
        <v>1122</v>
      </c>
      <c r="H37" s="44" t="s">
        <v>1122</v>
      </c>
      <c r="I37" s="45">
        <v>2</v>
      </c>
      <c r="J37" s="21"/>
      <c r="K37" s="21"/>
      <c r="L37" s="21"/>
      <c r="M37" s="15"/>
      <c r="S37" s="6">
        <f t="shared" si="0"/>
        <v>0</v>
      </c>
    </row>
    <row r="38" spans="2:19" x14ac:dyDescent="0.2">
      <c r="B38" s="46">
        <v>14</v>
      </c>
      <c r="C38" s="47">
        <v>14</v>
      </c>
      <c r="D38" s="48">
        <v>14</v>
      </c>
      <c r="E38" s="49" t="str">
        <f t="shared" si="1"/>
        <v>138016-0703-14</v>
      </c>
      <c r="F38" s="50">
        <v>1</v>
      </c>
      <c r="G38" s="51" t="s">
        <v>1122</v>
      </c>
      <c r="H38" s="44" t="s">
        <v>1125</v>
      </c>
      <c r="I38" s="45">
        <v>1</v>
      </c>
      <c r="J38" s="21"/>
      <c r="K38" s="21"/>
      <c r="L38" s="21"/>
      <c r="M38" s="15"/>
      <c r="S38" s="6">
        <f t="shared" si="0"/>
        <v>0</v>
      </c>
    </row>
    <row r="39" spans="2:19" x14ac:dyDescent="0.2">
      <c r="B39" s="38">
        <v>15</v>
      </c>
      <c r="C39" s="47">
        <v>15</v>
      </c>
      <c r="D39" s="48">
        <v>15</v>
      </c>
      <c r="E39" s="49" t="str">
        <f t="shared" si="1"/>
        <v>138016-0703-15</v>
      </c>
      <c r="F39" s="50">
        <v>1</v>
      </c>
      <c r="G39" s="51" t="s">
        <v>1122</v>
      </c>
      <c r="H39" s="44" t="s">
        <v>1125</v>
      </c>
      <c r="I39" s="45">
        <v>2</v>
      </c>
      <c r="J39" s="21"/>
      <c r="K39" s="21"/>
      <c r="L39" s="21"/>
      <c r="M39" s="15"/>
      <c r="S39" s="6">
        <f t="shared" si="0"/>
        <v>0</v>
      </c>
    </row>
    <row r="40" spans="2:19" x14ac:dyDescent="0.2">
      <c r="B40" s="46">
        <v>16</v>
      </c>
      <c r="C40" s="47">
        <v>16</v>
      </c>
      <c r="D40" s="48">
        <v>16</v>
      </c>
      <c r="E40" s="49" t="str">
        <f t="shared" si="1"/>
        <v>138016-0703-16</v>
      </c>
      <c r="F40" s="50">
        <v>1</v>
      </c>
      <c r="G40" s="51" t="s">
        <v>1123</v>
      </c>
      <c r="H40" s="44" t="s">
        <v>1125</v>
      </c>
      <c r="I40" s="45">
        <v>2</v>
      </c>
      <c r="J40" s="21"/>
      <c r="K40" s="21"/>
      <c r="L40" s="21"/>
      <c r="M40" s="15"/>
      <c r="S40" s="6">
        <f t="shared" si="0"/>
        <v>0</v>
      </c>
    </row>
    <row r="41" spans="2:19" x14ac:dyDescent="0.2">
      <c r="B41" s="38">
        <v>17</v>
      </c>
      <c r="C41" s="47">
        <v>17</v>
      </c>
      <c r="D41" s="48">
        <v>17</v>
      </c>
      <c r="E41" s="49" t="str">
        <f t="shared" si="1"/>
        <v>138016-0703-17</v>
      </c>
      <c r="F41" s="50">
        <v>1</v>
      </c>
      <c r="G41" s="51" t="s">
        <v>1128</v>
      </c>
      <c r="H41" s="44" t="s">
        <v>1125</v>
      </c>
      <c r="I41" s="45">
        <v>1</v>
      </c>
      <c r="J41" s="21"/>
      <c r="K41" s="21"/>
      <c r="L41" s="21"/>
      <c r="M41" s="15"/>
      <c r="S41" s="6">
        <f t="shared" si="0"/>
        <v>0</v>
      </c>
    </row>
    <row r="42" spans="2:19" x14ac:dyDescent="0.2">
      <c r="B42" s="46">
        <v>18</v>
      </c>
      <c r="C42" s="47">
        <v>18</v>
      </c>
      <c r="D42" s="48">
        <v>18</v>
      </c>
      <c r="E42" s="49" t="str">
        <f t="shared" si="1"/>
        <v>138016-0703-18</v>
      </c>
      <c r="F42" s="50">
        <v>2</v>
      </c>
      <c r="G42" s="51" t="s">
        <v>1112</v>
      </c>
      <c r="H42" s="44" t="s">
        <v>1125</v>
      </c>
      <c r="I42" s="45">
        <v>2</v>
      </c>
      <c r="J42" s="21"/>
      <c r="K42" s="21"/>
      <c r="L42" s="21"/>
      <c r="M42" s="15"/>
      <c r="S42" s="6">
        <f t="shared" si="0"/>
        <v>0</v>
      </c>
    </row>
    <row r="43" spans="2:19" x14ac:dyDescent="0.2">
      <c r="B43" s="38">
        <v>19</v>
      </c>
      <c r="C43" s="47"/>
      <c r="D43" s="48"/>
      <c r="E43" s="49" t="str">
        <f t="shared" si="1"/>
        <v/>
      </c>
      <c r="F43" s="50"/>
      <c r="G43" s="51"/>
      <c r="H43" s="44"/>
      <c r="I43" s="45"/>
      <c r="J43" s="21"/>
      <c r="K43" s="21"/>
      <c r="L43" s="21"/>
      <c r="M43" s="15"/>
      <c r="S43" s="6">
        <f t="shared" si="0"/>
        <v>0</v>
      </c>
    </row>
    <row r="44" spans="2:19" x14ac:dyDescent="0.2">
      <c r="B44" s="46">
        <v>20</v>
      </c>
      <c r="C44" s="47"/>
      <c r="D44" s="48"/>
      <c r="E44" s="49" t="str">
        <f t="shared" ref="E44:E62" si="2">IF(AND($G$1&lt;&gt;"",$I$1&lt;&gt;"",C44&lt;&gt;"",D44&lt;&gt;""),CONCATENATE($G$1,"-",$I$1,"-",TEXT(C44,"00")),"")</f>
        <v/>
      </c>
      <c r="F44" s="50"/>
      <c r="G44" s="51"/>
      <c r="H44" s="44"/>
      <c r="I44" s="45"/>
      <c r="J44" s="21"/>
      <c r="K44" s="21"/>
      <c r="L44" s="21"/>
      <c r="M44" s="15"/>
      <c r="S44" s="6">
        <f t="shared" si="0"/>
        <v>0</v>
      </c>
    </row>
    <row r="45" spans="2:19" x14ac:dyDescent="0.2">
      <c r="B45" s="38">
        <v>21</v>
      </c>
      <c r="C45" s="47"/>
      <c r="D45" s="48"/>
      <c r="E45" s="49" t="str">
        <f t="shared" si="2"/>
        <v/>
      </c>
      <c r="F45" s="50"/>
      <c r="G45" s="51"/>
      <c r="H45" s="44"/>
      <c r="I45" s="45"/>
      <c r="J45" s="21"/>
      <c r="K45" s="21"/>
      <c r="L45" s="21"/>
      <c r="M45" s="15"/>
      <c r="S45" s="6">
        <f t="shared" si="0"/>
        <v>0</v>
      </c>
    </row>
    <row r="46" spans="2:19" x14ac:dyDescent="0.2">
      <c r="B46" s="46">
        <v>22</v>
      </c>
      <c r="C46" s="47"/>
      <c r="D46" s="48"/>
      <c r="E46" s="49" t="str">
        <f t="shared" si="2"/>
        <v/>
      </c>
      <c r="F46" s="50"/>
      <c r="G46" s="51"/>
      <c r="H46" s="44"/>
      <c r="I46" s="45"/>
      <c r="J46" s="21"/>
      <c r="K46" s="21"/>
      <c r="L46" s="21"/>
      <c r="M46" s="15"/>
      <c r="S46" s="6">
        <f t="shared" si="0"/>
        <v>0</v>
      </c>
    </row>
    <row r="47" spans="2:19" x14ac:dyDescent="0.2">
      <c r="B47" s="38">
        <v>23</v>
      </c>
      <c r="C47" s="47"/>
      <c r="D47" s="48"/>
      <c r="E47" s="49" t="str">
        <f t="shared" si="2"/>
        <v/>
      </c>
      <c r="F47" s="50"/>
      <c r="G47" s="51"/>
      <c r="H47" s="44"/>
      <c r="I47" s="45"/>
      <c r="J47" s="21"/>
      <c r="K47" s="21"/>
      <c r="L47" s="21"/>
      <c r="M47" s="15"/>
      <c r="S47" s="6">
        <f t="shared" si="0"/>
        <v>0</v>
      </c>
    </row>
    <row r="48" spans="2:19" x14ac:dyDescent="0.2">
      <c r="B48" s="46">
        <v>24</v>
      </c>
      <c r="C48" s="47"/>
      <c r="D48" s="48"/>
      <c r="E48" s="49" t="str">
        <f t="shared" si="2"/>
        <v/>
      </c>
      <c r="F48" s="50"/>
      <c r="G48" s="51"/>
      <c r="H48" s="44"/>
      <c r="I48" s="45"/>
      <c r="J48" s="21"/>
      <c r="K48" s="21"/>
      <c r="L48" s="21"/>
      <c r="M48" s="15"/>
      <c r="S48" s="6">
        <f t="shared" si="0"/>
        <v>0</v>
      </c>
    </row>
    <row r="49" spans="2:19" x14ac:dyDescent="0.2">
      <c r="B49" s="38">
        <v>25</v>
      </c>
      <c r="C49" s="47"/>
      <c r="D49" s="48"/>
      <c r="E49" s="49" t="str">
        <f t="shared" si="2"/>
        <v/>
      </c>
      <c r="F49" s="50"/>
      <c r="G49" s="51"/>
      <c r="H49" s="44"/>
      <c r="I49" s="45"/>
      <c r="J49" s="21"/>
      <c r="K49" s="21"/>
      <c r="L49" s="21"/>
      <c r="M49" s="15"/>
      <c r="S49" s="6">
        <f t="shared" si="0"/>
        <v>0</v>
      </c>
    </row>
    <row r="50" spans="2:19" x14ac:dyDescent="0.2">
      <c r="B50" s="46">
        <v>26</v>
      </c>
      <c r="C50" s="47"/>
      <c r="D50" s="48"/>
      <c r="E50" s="49" t="str">
        <f t="shared" si="2"/>
        <v/>
      </c>
      <c r="F50" s="50"/>
      <c r="G50" s="51"/>
      <c r="H50" s="44"/>
      <c r="I50" s="45"/>
      <c r="J50" s="21"/>
      <c r="K50" s="21"/>
      <c r="L50" s="21"/>
      <c r="M50" s="15"/>
      <c r="S50" s="6">
        <f t="shared" si="0"/>
        <v>0</v>
      </c>
    </row>
    <row r="51" spans="2:19" x14ac:dyDescent="0.2">
      <c r="B51" s="38">
        <v>27</v>
      </c>
      <c r="C51" s="47"/>
      <c r="D51" s="48"/>
      <c r="E51" s="49" t="str">
        <f t="shared" si="2"/>
        <v/>
      </c>
      <c r="F51" s="50"/>
      <c r="G51" s="51"/>
      <c r="H51" s="44"/>
      <c r="I51" s="45"/>
      <c r="J51" s="21"/>
      <c r="K51" s="21"/>
      <c r="L51" s="21"/>
      <c r="M51" s="15"/>
      <c r="S51" s="6">
        <f t="shared" si="0"/>
        <v>0</v>
      </c>
    </row>
    <row r="52" spans="2:19" x14ac:dyDescent="0.2">
      <c r="B52" s="46">
        <v>28</v>
      </c>
      <c r="C52" s="47"/>
      <c r="D52" s="48"/>
      <c r="E52" s="49" t="str">
        <f t="shared" si="2"/>
        <v/>
      </c>
      <c r="F52" s="50"/>
      <c r="G52" s="51"/>
      <c r="H52" s="44"/>
      <c r="I52" s="45"/>
      <c r="J52" s="21"/>
      <c r="K52" s="21"/>
      <c r="L52" s="21"/>
      <c r="M52" s="15"/>
      <c r="S52" s="6">
        <f t="shared" si="0"/>
        <v>0</v>
      </c>
    </row>
    <row r="53" spans="2:19" x14ac:dyDescent="0.2">
      <c r="B53" s="38">
        <v>29</v>
      </c>
      <c r="C53" s="47"/>
      <c r="D53" s="48"/>
      <c r="E53" s="49" t="str">
        <f t="shared" si="2"/>
        <v/>
      </c>
      <c r="F53" s="50"/>
      <c r="G53" s="51"/>
      <c r="H53" s="44"/>
      <c r="I53" s="45"/>
      <c r="J53" s="21"/>
      <c r="K53" s="21"/>
      <c r="L53" s="21"/>
      <c r="M53" s="15"/>
      <c r="S53" s="6">
        <f t="shared" si="0"/>
        <v>0</v>
      </c>
    </row>
    <row r="54" spans="2:19" x14ac:dyDescent="0.2">
      <c r="B54" s="46">
        <v>30</v>
      </c>
      <c r="C54" s="47"/>
      <c r="D54" s="48"/>
      <c r="E54" s="49" t="str">
        <f t="shared" si="2"/>
        <v/>
      </c>
      <c r="F54" s="50"/>
      <c r="G54" s="51"/>
      <c r="H54" s="44"/>
      <c r="I54" s="45"/>
      <c r="J54" s="21"/>
      <c r="K54" s="21"/>
      <c r="L54" s="21"/>
      <c r="M54" s="15"/>
      <c r="S54" s="6">
        <f t="shared" si="0"/>
        <v>0</v>
      </c>
    </row>
    <row r="55" spans="2:19" x14ac:dyDescent="0.2">
      <c r="B55" s="38">
        <v>31</v>
      </c>
      <c r="C55" s="47"/>
      <c r="D55" s="48"/>
      <c r="E55" s="49" t="str">
        <f t="shared" si="2"/>
        <v/>
      </c>
      <c r="F55" s="50"/>
      <c r="G55" s="51"/>
      <c r="H55" s="44"/>
      <c r="I55" s="45"/>
      <c r="J55" s="21"/>
      <c r="K55" s="21"/>
      <c r="L55" s="21"/>
      <c r="M55" s="15"/>
      <c r="S55" s="6">
        <f t="shared" si="0"/>
        <v>0</v>
      </c>
    </row>
    <row r="56" spans="2:19" x14ac:dyDescent="0.2">
      <c r="B56" s="46">
        <v>32</v>
      </c>
      <c r="C56" s="47"/>
      <c r="D56" s="48"/>
      <c r="E56" s="49" t="str">
        <f t="shared" si="2"/>
        <v/>
      </c>
      <c r="F56" s="50"/>
      <c r="G56" s="51"/>
      <c r="H56" s="44"/>
      <c r="I56" s="45"/>
      <c r="J56" s="21"/>
      <c r="K56" s="21"/>
      <c r="L56" s="21"/>
      <c r="M56" s="15"/>
      <c r="S56" s="6">
        <f t="shared" si="0"/>
        <v>0</v>
      </c>
    </row>
    <row r="57" spans="2:19" x14ac:dyDescent="0.2">
      <c r="B57" s="38">
        <v>33</v>
      </c>
      <c r="C57" s="47"/>
      <c r="D57" s="48"/>
      <c r="E57" s="49" t="str">
        <f t="shared" si="2"/>
        <v/>
      </c>
      <c r="F57" s="50"/>
      <c r="G57" s="51"/>
      <c r="H57" s="44"/>
      <c r="I57" s="45"/>
      <c r="M57" s="15"/>
      <c r="S57" s="6">
        <f t="shared" si="0"/>
        <v>0</v>
      </c>
    </row>
    <row r="58" spans="2:19" x14ac:dyDescent="0.2">
      <c r="B58" s="46">
        <v>34</v>
      </c>
      <c r="C58" s="47"/>
      <c r="D58" s="48"/>
      <c r="E58" s="49" t="str">
        <f t="shared" si="2"/>
        <v/>
      </c>
      <c r="F58" s="50"/>
      <c r="G58" s="51"/>
      <c r="H58" s="44"/>
      <c r="I58" s="45"/>
      <c r="M58" s="15"/>
      <c r="S58" s="6">
        <f t="shared" si="0"/>
        <v>0</v>
      </c>
    </row>
    <row r="59" spans="2:19" x14ac:dyDescent="0.2">
      <c r="B59" s="38">
        <v>35</v>
      </c>
      <c r="C59" s="47"/>
      <c r="D59" s="48"/>
      <c r="E59" s="49" t="str">
        <f t="shared" si="2"/>
        <v/>
      </c>
      <c r="F59" s="50"/>
      <c r="G59" s="51"/>
      <c r="H59" s="44"/>
      <c r="I59" s="45"/>
      <c r="M59" s="15"/>
      <c r="S59" s="6">
        <f t="shared" si="0"/>
        <v>0</v>
      </c>
    </row>
    <row r="60" spans="2:19" x14ac:dyDescent="0.2">
      <c r="B60" s="46">
        <v>36</v>
      </c>
      <c r="C60" s="47"/>
      <c r="D60" s="48"/>
      <c r="E60" s="49" t="str">
        <f t="shared" si="2"/>
        <v/>
      </c>
      <c r="F60" s="50"/>
      <c r="G60" s="51"/>
      <c r="H60" s="44"/>
      <c r="I60" s="45"/>
      <c r="M60" s="15"/>
      <c r="S60" s="6">
        <f t="shared" si="0"/>
        <v>0</v>
      </c>
    </row>
    <row r="61" spans="2:19" x14ac:dyDescent="0.2">
      <c r="B61" s="38">
        <v>37</v>
      </c>
      <c r="C61" s="47"/>
      <c r="D61" s="48"/>
      <c r="E61" s="49" t="str">
        <f t="shared" si="2"/>
        <v/>
      </c>
      <c r="F61" s="50"/>
      <c r="G61" s="51"/>
      <c r="H61" s="44"/>
      <c r="I61" s="45"/>
      <c r="M61" s="15"/>
      <c r="S61" s="6">
        <f t="shared" si="0"/>
        <v>0</v>
      </c>
    </row>
    <row r="62" spans="2:19" x14ac:dyDescent="0.2">
      <c r="B62" s="46">
        <v>38</v>
      </c>
      <c r="C62" s="47"/>
      <c r="D62" s="48"/>
      <c r="E62" s="49" t="str">
        <f t="shared" si="2"/>
        <v/>
      </c>
      <c r="F62" s="50"/>
      <c r="G62" s="51"/>
      <c r="H62" s="44"/>
      <c r="I62" s="45"/>
      <c r="M62" s="15"/>
      <c r="S62" s="6">
        <f t="shared" si="0"/>
        <v>0</v>
      </c>
    </row>
    <row r="63" spans="2:19" x14ac:dyDescent="0.2">
      <c r="B63" s="38">
        <v>39</v>
      </c>
      <c r="C63" s="47"/>
      <c r="D63" s="48"/>
      <c r="E63" s="49" t="str">
        <f t="shared" si="1"/>
        <v/>
      </c>
      <c r="F63" s="50"/>
      <c r="G63" s="51"/>
      <c r="H63" s="44"/>
      <c r="I63" s="45"/>
      <c r="M63" s="15"/>
      <c r="S63" s="6">
        <f t="shared" ref="S63:S64" si="3">IF(ISBLANK(C63),0,(IF(COUNTA($C63:$D63)+COUNTA($F63:$I63)&lt;&gt;6,1,0)))</f>
        <v>0</v>
      </c>
    </row>
    <row r="64" spans="2:19" x14ac:dyDescent="0.2">
      <c r="B64" s="46">
        <v>40</v>
      </c>
      <c r="C64" s="47"/>
      <c r="D64" s="48"/>
      <c r="E64" s="49" t="str">
        <f t="shared" si="1"/>
        <v/>
      </c>
      <c r="F64" s="50"/>
      <c r="G64" s="51"/>
      <c r="H64" s="44"/>
      <c r="I64" s="45"/>
      <c r="M64" s="15"/>
      <c r="S64" s="6">
        <f t="shared" si="3"/>
        <v>0</v>
      </c>
    </row>
    <row r="65" spans="1:13" x14ac:dyDescent="0.2">
      <c r="A65" s="1"/>
      <c r="B65" s="52"/>
      <c r="C65" s="53"/>
      <c r="D65" s="1"/>
      <c r="M65" s="15"/>
    </row>
    <row r="66" spans="1:13" x14ac:dyDescent="0.2">
      <c r="A66" s="1"/>
      <c r="B66" s="1"/>
      <c r="C66" s="53"/>
      <c r="D66" s="1"/>
      <c r="M66" s="15"/>
    </row>
    <row r="67" spans="1:13" x14ac:dyDescent="0.2">
      <c r="M67" s="15"/>
    </row>
    <row r="68" spans="1:13" x14ac:dyDescent="0.2">
      <c r="M68" s="15"/>
    </row>
    <row r="69" spans="1:13" x14ac:dyDescent="0.2">
      <c r="M69" s="15"/>
    </row>
    <row r="70" spans="1:13" x14ac:dyDescent="0.2">
      <c r="M70" s="15"/>
    </row>
    <row r="71" spans="1:13" x14ac:dyDescent="0.2">
      <c r="M71" s="15"/>
    </row>
    <row r="72" spans="1:13" x14ac:dyDescent="0.2">
      <c r="M72" s="15"/>
    </row>
    <row r="73" spans="1:13" x14ac:dyDescent="0.2">
      <c r="M73" s="15"/>
    </row>
    <row r="74" spans="1:13" x14ac:dyDescent="0.2">
      <c r="M74" s="15"/>
    </row>
    <row r="75" spans="1:13" x14ac:dyDescent="0.2">
      <c r="M75" s="15"/>
    </row>
    <row r="76" spans="1:13" x14ac:dyDescent="0.2">
      <c r="M76" s="15"/>
    </row>
    <row r="77" spans="1:13" x14ac:dyDescent="0.2">
      <c r="M77" s="15"/>
    </row>
    <row r="78" spans="1:13" x14ac:dyDescent="0.2">
      <c r="M78" s="15"/>
    </row>
    <row r="79" spans="1:13" x14ac:dyDescent="0.2">
      <c r="M79" s="15"/>
    </row>
    <row r="80" spans="1:13" x14ac:dyDescent="0.2">
      <c r="M80" s="15"/>
    </row>
    <row r="81" spans="13:13" x14ac:dyDescent="0.2">
      <c r="M81" s="15"/>
    </row>
    <row r="82" spans="13:13" x14ac:dyDescent="0.2">
      <c r="M82" s="15"/>
    </row>
    <row r="83" spans="13:13" x14ac:dyDescent="0.2">
      <c r="M83" s="15"/>
    </row>
    <row r="84" spans="13:13" x14ac:dyDescent="0.2">
      <c r="M84" s="15"/>
    </row>
    <row r="85" spans="13:13" x14ac:dyDescent="0.2">
      <c r="M85" s="15"/>
    </row>
    <row r="86" spans="13:13" x14ac:dyDescent="0.2">
      <c r="M86" s="15"/>
    </row>
    <row r="87" spans="13:13" x14ac:dyDescent="0.2">
      <c r="M87" s="15"/>
    </row>
    <row r="88" spans="13:13" x14ac:dyDescent="0.2">
      <c r="M88" s="15"/>
    </row>
    <row r="89" spans="13:13" x14ac:dyDescent="0.2">
      <c r="M89" s="15"/>
    </row>
    <row r="90" spans="13:13" x14ac:dyDescent="0.2">
      <c r="M90" s="15"/>
    </row>
    <row r="91" spans="13:13" x14ac:dyDescent="0.2">
      <c r="M91" s="15"/>
    </row>
    <row r="92" spans="13:13" x14ac:dyDescent="0.2">
      <c r="M92" s="15"/>
    </row>
    <row r="93" spans="13:13" x14ac:dyDescent="0.2">
      <c r="M93" s="15"/>
    </row>
    <row r="94" spans="13:13" x14ac:dyDescent="0.2">
      <c r="M94" s="15"/>
    </row>
    <row r="95" spans="13:13" x14ac:dyDescent="0.2">
      <c r="M95" s="15"/>
    </row>
    <row r="96" spans="13:13" x14ac:dyDescent="0.2">
      <c r="M96" s="15"/>
    </row>
    <row r="97" spans="13:13" x14ac:dyDescent="0.2">
      <c r="M97" s="15"/>
    </row>
    <row r="98" spans="13:13" x14ac:dyDescent="0.2">
      <c r="M98" s="15"/>
    </row>
    <row r="99" spans="13:13" x14ac:dyDescent="0.2">
      <c r="M99" s="15"/>
    </row>
    <row r="100" spans="13:13" x14ac:dyDescent="0.2">
      <c r="M100" s="15"/>
    </row>
    <row r="101" spans="13:13" x14ac:dyDescent="0.2">
      <c r="M101" s="15"/>
    </row>
    <row r="102" spans="13:13" x14ac:dyDescent="0.2">
      <c r="M102" s="15"/>
    </row>
    <row r="103" spans="13:13" x14ac:dyDescent="0.2">
      <c r="M103" s="15"/>
    </row>
    <row r="104" spans="13:13" x14ac:dyDescent="0.2">
      <c r="M104" s="15"/>
    </row>
    <row r="105" spans="13:13" x14ac:dyDescent="0.2">
      <c r="M105" s="15"/>
    </row>
    <row r="106" spans="13:13" x14ac:dyDescent="0.2">
      <c r="M106" s="15"/>
    </row>
    <row r="107" spans="13:13" x14ac:dyDescent="0.2">
      <c r="M107" s="15"/>
    </row>
    <row r="108" spans="13:13" x14ac:dyDescent="0.2">
      <c r="M108" s="15"/>
    </row>
    <row r="109" spans="13:13" x14ac:dyDescent="0.2">
      <c r="M109" s="15"/>
    </row>
    <row r="110" spans="13:13" x14ac:dyDescent="0.2">
      <c r="M110" s="15"/>
    </row>
    <row r="111" spans="13:13" x14ac:dyDescent="0.2">
      <c r="M111" s="15"/>
    </row>
  </sheetData>
  <sheetProtection password="C621" sheet="1" objects="1" scenarios="1" selectLockedCells="1"/>
  <protectedRanges>
    <protectedRange sqref="A1:A1048576" name="Диапазон2"/>
    <protectedRange sqref="G1 I1 E3 C44:D64 F44:I64" name="Диапазон1"/>
    <protectedRange sqref="C25:D43 F25:I43" name="Диапазон1_1"/>
  </protectedRanges>
  <mergeCells count="10">
    <mergeCell ref="B3:D3"/>
    <mergeCell ref="E3:I3"/>
    <mergeCell ref="B8:I8"/>
    <mergeCell ref="B10:B13"/>
    <mergeCell ref="C10:C13"/>
    <mergeCell ref="D10:D13"/>
    <mergeCell ref="E10:E13"/>
    <mergeCell ref="F10:F13"/>
    <mergeCell ref="G10:H13"/>
    <mergeCell ref="I10:I13"/>
  </mergeCells>
  <conditionalFormatting sqref="G1 I1 E3:I3">
    <cfRule type="expression" dxfId="14" priority="4" stopIfTrue="1">
      <formula>ISBLANK(E1)</formula>
    </cfRule>
  </conditionalFormatting>
  <conditionalFormatting sqref="C14:D24 F14:I24 F44:I64 C44:D64">
    <cfRule type="expression" dxfId="13" priority="6" stopIfTrue="1">
      <formula>AND(OR(COUNTA($C14:$D14)&lt;&gt;0,COUNTA($F14:$I14)&lt;&gt;0),ISBLANK(C14))</formula>
    </cfRule>
  </conditionalFormatting>
  <conditionalFormatting sqref="C25:D43 F25:I43">
    <cfRule type="expression" dxfId="12" priority="1" stopIfTrue="1">
      <formula>AND(OR(COUNTA($C25:$D25)&lt;&gt;0,COUNTA($F25:$I25)&lt;&gt;0),ISBLANK(C25))</formula>
    </cfRule>
  </conditionalFormatting>
  <dataValidations xWindow="1070" yWindow="528" count="10">
    <dataValidation type="list" allowBlank="1" showDropDown="1" showInputMessage="1" showErrorMessage="1" promptTitle="Код класса" prompt=" " sqref="I1">
      <formula1>$N$7:$N$35</formula1>
    </dataValidation>
    <dataValidation type="textLength" allowBlank="1" showInputMessage="1" showErrorMessage="1" promptTitle="Код школы" prompt=" " sqref="G1">
      <formula1>6</formula1>
      <formula2>6</formula2>
    </dataValidation>
    <dataValidation type="whole" allowBlank="1" showInputMessage="1" showErrorMessage="1" promptTitle="Выполнение работы" prompt="Введите номер варианта - 1, 2._x000a_Введите 0, если учащийся не выполнял работу (не принимал участия)_x000a_" sqref="I25:I64">
      <formula1>0</formula1>
      <formula2>2</formula2>
    </dataValidation>
    <dataValidation type="list" allowBlank="1" showInputMessage="1" showErrorMessage="1" promptTitle="Год рождения" prompt="Выберите год рождения из списка" sqref="H25:H64">
      <formula1>"93,94,95,96,97,98,99,00,01,02,03,04,05"</formula1>
    </dataValidation>
    <dataValidation allowBlank="1" showInputMessage="1" showErrorMessage="1" promptTitle="Код учащегося" prompt="Данное поле заполняется автоматически" sqref="E25:E64"/>
    <dataValidation type="whole" allowBlank="1" showInputMessage="1" showErrorMessage="1" promptTitle="Номер по журналу" prompt=" " sqref="C25:C64">
      <formula1>1</formula1>
      <formula2>99</formula2>
    </dataValidation>
    <dataValidation allowBlank="1" showInputMessage="1" showErrorMessage="1" promptTitle="Фамилия, Имя учащегося" prompt=" " sqref="D25:D64"/>
    <dataValidation type="list" allowBlank="1" showInputMessage="1" showErrorMessage="1" promptTitle="Месяц рождения" prompt="Выберите месяц из списка" sqref="G25:G64">
      <formula1>"01,02,03,04,05,06,07,08,09,10,11,12"</formula1>
    </dataValidation>
    <dataValidation type="whole" allowBlank="1" showInputMessage="1" showErrorMessage="1" promptTitle="Пол" prompt="1-Ж_x000a_2-М" sqref="F25:F64">
      <formula1>1</formula1>
      <formula2>2</formula2>
    </dataValidation>
    <dataValidation type="list" allowBlank="1" showInputMessage="1" showErrorMessage="1" sqref="E3:I3">
      <formula1>$Q$1:$Q$1</formula1>
    </dataValidation>
  </dataValidations>
  <pageMargins left="0.42708333333333331" right="0.23958333333333334" top="0.84375" bottom="0.98425196850393704" header="0.51181102362204722" footer="0.51181102362204722"/>
  <pageSetup paperSize="9" scale="75" fitToWidth="0" fitToHeight="0" orientation="portrait" r:id="rId1"/>
  <headerFooter alignWithMargins="0">
    <oddHeader>&amp;CКГБУ "Региональный центр оценки качества образования"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70C0"/>
  </sheetPr>
  <dimension ref="B2:M20"/>
  <sheetViews>
    <sheetView view="pageLayout" topLeftCell="A7" zoomScale="110" zoomScaleNormal="100" zoomScalePageLayoutView="110" workbookViewId="0">
      <selection activeCell="M11" sqref="M11"/>
    </sheetView>
  </sheetViews>
  <sheetFormatPr defaultColWidth="9.140625" defaultRowHeight="12.75" x14ac:dyDescent="0.2"/>
  <cols>
    <col min="1" max="1" width="2.85546875" style="133" customWidth="1"/>
    <col min="2" max="2" width="12.42578125" style="133" customWidth="1"/>
    <col min="3" max="12" width="12" style="133" customWidth="1"/>
    <col min="13" max="16384" width="9.140625" style="133"/>
  </cols>
  <sheetData>
    <row r="2" spans="2:13" ht="19.5" customHeight="1" x14ac:dyDescent="0.35">
      <c r="B2" s="515" t="s">
        <v>1091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2:13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7" t="s">
        <v>1</v>
      </c>
      <c r="I3" s="517"/>
      <c r="J3" s="135" t="str">
        <f>'СПИСОК КЛАССА'!I1</f>
        <v>0703</v>
      </c>
      <c r="K3" s="136"/>
      <c r="L3" s="136"/>
    </row>
    <row r="5" spans="2:13" ht="15.75" x14ac:dyDescent="0.2">
      <c r="B5" s="514" t="s">
        <v>37</v>
      </c>
      <c r="C5" s="518" t="s">
        <v>65</v>
      </c>
      <c r="D5" s="518"/>
      <c r="E5" s="518"/>
      <c r="F5" s="518"/>
      <c r="G5" s="518"/>
      <c r="H5" s="518"/>
      <c r="I5" s="518"/>
      <c r="J5" s="518"/>
      <c r="K5" s="518"/>
      <c r="L5" s="518"/>
    </row>
    <row r="6" spans="2:13" ht="97.5" customHeight="1" x14ac:dyDescent="0.2">
      <c r="B6" s="514"/>
      <c r="C6" s="514" t="s">
        <v>1113</v>
      </c>
      <c r="D6" s="514"/>
      <c r="E6" s="514" t="s">
        <v>1114</v>
      </c>
      <c r="F6" s="514"/>
      <c r="G6" s="514" t="s">
        <v>1115</v>
      </c>
      <c r="H6" s="514"/>
      <c r="I6" s="514" t="s">
        <v>1116</v>
      </c>
      <c r="J6" s="514"/>
      <c r="K6" s="514" t="s">
        <v>1117</v>
      </c>
      <c r="L6" s="514"/>
    </row>
    <row r="7" spans="2:13" ht="15.75" x14ac:dyDescent="0.2">
      <c r="B7" s="514"/>
      <c r="C7" s="140" t="s">
        <v>38</v>
      </c>
      <c r="D7" s="140" t="s">
        <v>39</v>
      </c>
      <c r="E7" s="140" t="s">
        <v>38</v>
      </c>
      <c r="F7" s="140" t="s">
        <v>39</v>
      </c>
      <c r="G7" s="140" t="s">
        <v>38</v>
      </c>
      <c r="H7" s="140" t="s">
        <v>39</v>
      </c>
      <c r="I7" s="140" t="s">
        <v>38</v>
      </c>
      <c r="J7" s="140" t="s">
        <v>39</v>
      </c>
      <c r="K7" s="140" t="s">
        <v>38</v>
      </c>
      <c r="L7" s="140" t="s">
        <v>39</v>
      </c>
    </row>
    <row r="8" spans="2:13" ht="15.75" x14ac:dyDescent="0.2">
      <c r="B8" s="139">
        <f ca="1">Ответы_учащихся!$F$6</f>
        <v>16</v>
      </c>
      <c r="C8" s="139">
        <f ca="1">Ответы_учащихся!BA24</f>
        <v>2</v>
      </c>
      <c r="D8" s="141">
        <f ca="1">C8/$B$8</f>
        <v>0.125</v>
      </c>
      <c r="E8" s="139">
        <f ca="1">Ответы_учащихся!BA23</f>
        <v>3</v>
      </c>
      <c r="F8" s="141">
        <f ca="1">E8/$B$8</f>
        <v>0.1875</v>
      </c>
      <c r="G8" s="139">
        <f ca="1">Ответы_учащихся!BA22</f>
        <v>11</v>
      </c>
      <c r="H8" s="141">
        <f ca="1">G8/$B$8</f>
        <v>0.6875</v>
      </c>
      <c r="I8" s="139">
        <f ca="1">Ответы_учащихся!BA21</f>
        <v>0</v>
      </c>
      <c r="J8" s="141">
        <f ca="1">I8/$B$8</f>
        <v>0</v>
      </c>
      <c r="K8" s="139">
        <f ca="1">Ответы_учащихся!BA20</f>
        <v>0</v>
      </c>
      <c r="L8" s="141">
        <f ca="1">K8/$B$8</f>
        <v>0</v>
      </c>
      <c r="M8" s="240">
        <f ca="1">SUM(D8,F8,H8,J8,L8)</f>
        <v>1</v>
      </c>
    </row>
    <row r="9" spans="2:13" ht="15.75" x14ac:dyDescent="0.25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2:13" ht="15.75" x14ac:dyDescent="0.25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2:13" ht="15.75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2:13" ht="15.75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2:13" ht="15.75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2:13" ht="15.75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2:13" ht="15.75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2:13" ht="15.75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2" ht="15.75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2:12" ht="15.75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2:12" ht="15.75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2:12" ht="15.75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</sheetData>
  <sheetProtection password="C621" sheet="1" objects="1" scenarios="1" selectLockedCells="1" selectUnlockedCells="1"/>
  <dataConsolidate/>
  <mergeCells count="10">
    <mergeCell ref="B2:L2"/>
    <mergeCell ref="C3:G3"/>
    <mergeCell ref="H3:I3"/>
    <mergeCell ref="B5:B7"/>
    <mergeCell ref="C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0000"/>
    <pageSetUpPr fitToPage="1"/>
  </sheetPr>
  <dimension ref="B2:P24"/>
  <sheetViews>
    <sheetView view="pageLayout" topLeftCell="A4" zoomScale="85" zoomScaleNormal="100" zoomScalePageLayoutView="85" workbookViewId="0">
      <selection activeCell="N25" sqref="N25"/>
    </sheetView>
  </sheetViews>
  <sheetFormatPr defaultColWidth="9.140625" defaultRowHeight="12.75" x14ac:dyDescent="0.2"/>
  <cols>
    <col min="1" max="1" width="2.85546875" style="133" customWidth="1"/>
    <col min="2" max="2" width="10.28515625" style="133" customWidth="1"/>
    <col min="3" max="3" width="36" style="133" customWidth="1"/>
    <col min="4" max="4" width="18.5703125" style="172" customWidth="1"/>
    <col min="5" max="5" width="51.5703125" style="133" hidden="1" customWidth="1"/>
    <col min="6" max="6" width="15.5703125" style="172" hidden="1" customWidth="1"/>
    <col min="7" max="7" width="12.7109375" style="173" customWidth="1"/>
    <col min="8" max="8" width="9.85546875" style="173" customWidth="1"/>
    <col min="9" max="9" width="9.5703125" style="172" customWidth="1"/>
    <col min="10" max="15" width="8" style="133" customWidth="1"/>
    <col min="16" max="16" width="9.140625" style="303" hidden="1" customWidth="1"/>
    <col min="17" max="16384" width="9.140625" style="133"/>
  </cols>
  <sheetData>
    <row r="2" spans="2:16" ht="26.25" customHeight="1" x14ac:dyDescent="0.2">
      <c r="B2" s="525" t="s">
        <v>1093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2:16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6"/>
      <c r="I3" s="516"/>
      <c r="J3" s="517" t="s">
        <v>1</v>
      </c>
      <c r="K3" s="517"/>
      <c r="L3" s="135" t="str">
        <f>'СПИСОК КЛАССА'!I1</f>
        <v>0703</v>
      </c>
      <c r="M3" s="136"/>
      <c r="N3" s="136"/>
    </row>
    <row r="5" spans="2:16" ht="6.75" customHeight="1" x14ac:dyDescent="0.25">
      <c r="B5" s="137"/>
      <c r="C5" s="137"/>
      <c r="D5" s="171"/>
      <c r="E5" s="137"/>
      <c r="F5" s="171"/>
      <c r="G5" s="169"/>
      <c r="H5" s="169"/>
      <c r="I5" s="171"/>
      <c r="J5" s="137"/>
      <c r="K5" s="137"/>
      <c r="L5" s="137"/>
      <c r="M5" s="137"/>
      <c r="N5" s="137"/>
    </row>
    <row r="6" spans="2:16" ht="15.75" x14ac:dyDescent="0.25">
      <c r="B6" s="526" t="s">
        <v>56</v>
      </c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</row>
    <row r="7" spans="2:16" ht="45" customHeight="1" x14ac:dyDescent="0.2">
      <c r="B7" s="511" t="s">
        <v>57</v>
      </c>
      <c r="C7" s="511" t="s">
        <v>103</v>
      </c>
      <c r="D7" s="530" t="s">
        <v>1051</v>
      </c>
      <c r="E7" s="511" t="s">
        <v>104</v>
      </c>
      <c r="F7" s="530" t="s">
        <v>1011</v>
      </c>
      <c r="G7" s="511" t="s">
        <v>58</v>
      </c>
      <c r="H7" s="511" t="s">
        <v>59</v>
      </c>
      <c r="I7" s="511" t="s">
        <v>62</v>
      </c>
      <c r="J7" s="527" t="s">
        <v>32</v>
      </c>
      <c r="K7" s="528"/>
      <c r="L7" s="529" t="s">
        <v>33</v>
      </c>
      <c r="M7" s="529"/>
      <c r="N7" s="529" t="s">
        <v>34</v>
      </c>
      <c r="O7" s="529"/>
    </row>
    <row r="8" spans="2:16" ht="20.25" customHeight="1" x14ac:dyDescent="0.2">
      <c r="B8" s="512"/>
      <c r="C8" s="512"/>
      <c r="D8" s="531"/>
      <c r="E8" s="512"/>
      <c r="F8" s="531"/>
      <c r="G8" s="512"/>
      <c r="H8" s="512"/>
      <c r="I8" s="512"/>
      <c r="J8" s="170" t="s">
        <v>35</v>
      </c>
      <c r="K8" s="170" t="s">
        <v>36</v>
      </c>
      <c r="L8" s="132" t="s">
        <v>35</v>
      </c>
      <c r="M8" s="132" t="s">
        <v>36</v>
      </c>
      <c r="N8" s="132" t="s">
        <v>35</v>
      </c>
      <c r="O8" s="132" t="s">
        <v>36</v>
      </c>
    </row>
    <row r="9" spans="2:16" ht="31.5" customHeight="1" x14ac:dyDescent="0.2">
      <c r="B9" s="342">
        <v>1</v>
      </c>
      <c r="C9" s="353" t="s">
        <v>1096</v>
      </c>
      <c r="D9" s="385" t="s">
        <v>1097</v>
      </c>
      <c r="E9" s="347"/>
      <c r="F9" s="361"/>
      <c r="G9" s="385" t="s">
        <v>60</v>
      </c>
      <c r="H9" s="384" t="s">
        <v>1012</v>
      </c>
      <c r="I9" s="384">
        <v>1</v>
      </c>
      <c r="J9" s="231">
        <f ca="1">Ответы_учащихся!F22</f>
        <v>13</v>
      </c>
      <c r="K9" s="149">
        <f ca="1">J9/Ответы_учащихся!$F$6</f>
        <v>0.8125</v>
      </c>
      <c r="L9" s="182">
        <f ca="1">Ответы_учащихся!F23</f>
        <v>3</v>
      </c>
      <c r="M9" s="343">
        <f ca="1">L9/Ответы_учащихся!$F$6</f>
        <v>0.1875</v>
      </c>
      <c r="N9" s="182">
        <f ca="1">Ответы_учащихся!F24</f>
        <v>0</v>
      </c>
      <c r="O9" s="149">
        <f ca="1">N9/Ответы_учащихся!$F$6</f>
        <v>0</v>
      </c>
      <c r="P9" s="366">
        <f ca="1">SUM(K9,M9,O9)</f>
        <v>1</v>
      </c>
    </row>
    <row r="10" spans="2:16" ht="19.5" customHeight="1" x14ac:dyDescent="0.2">
      <c r="B10" s="342">
        <v>2</v>
      </c>
      <c r="C10" s="386" t="s">
        <v>1098</v>
      </c>
      <c r="D10" s="385" t="s">
        <v>1099</v>
      </c>
      <c r="E10" s="347"/>
      <c r="F10" s="361"/>
      <c r="G10" s="385" t="s">
        <v>60</v>
      </c>
      <c r="H10" s="384" t="s">
        <v>1012</v>
      </c>
      <c r="I10" s="384">
        <v>1</v>
      </c>
      <c r="J10" s="231">
        <f ca="1">Ответы_учащихся!G22</f>
        <v>10</v>
      </c>
      <c r="K10" s="343">
        <f ca="1">J10/Ответы_учащихся!$F$6</f>
        <v>0.625</v>
      </c>
      <c r="L10" s="182">
        <f ca="1">Ответы_учащихся!G23</f>
        <v>6</v>
      </c>
      <c r="M10" s="343">
        <f ca="1">L10/Ответы_учащихся!$F$6</f>
        <v>0.375</v>
      </c>
      <c r="N10" s="182">
        <f ca="1">Ответы_учащихся!G24</f>
        <v>0</v>
      </c>
      <c r="O10" s="343">
        <f ca="1">N10/Ответы_учащихся!$F$6</f>
        <v>0</v>
      </c>
      <c r="P10" s="366">
        <f t="shared" ref="P10:P24" ca="1" si="0">SUM(K10,M10,O10)</f>
        <v>1</v>
      </c>
    </row>
    <row r="11" spans="2:16" ht="18.75" customHeight="1" x14ac:dyDescent="0.2">
      <c r="B11" s="342">
        <v>3</v>
      </c>
      <c r="C11" s="386" t="s">
        <v>1042</v>
      </c>
      <c r="D11" s="385" t="s">
        <v>1052</v>
      </c>
      <c r="E11" s="347"/>
      <c r="F11" s="361"/>
      <c r="G11" s="385" t="s">
        <v>60</v>
      </c>
      <c r="H11" s="384" t="s">
        <v>1013</v>
      </c>
      <c r="I11" s="384">
        <v>1</v>
      </c>
      <c r="J11" s="231">
        <f ca="1">Ответы_учащихся!H22</f>
        <v>4</v>
      </c>
      <c r="K11" s="343">
        <f ca="1">J11/Ответы_учащихся!$F$6</f>
        <v>0.25</v>
      </c>
      <c r="L11" s="182">
        <f ca="1">Ответы_учащихся!H23</f>
        <v>12</v>
      </c>
      <c r="M11" s="343">
        <f ca="1">L11/Ответы_учащихся!$F$6</f>
        <v>0.75</v>
      </c>
      <c r="N11" s="182">
        <f ca="1">Ответы_учащихся!H24</f>
        <v>0</v>
      </c>
      <c r="O11" s="343">
        <f ca="1">N11/Ответы_учащихся!$F$6</f>
        <v>0</v>
      </c>
      <c r="P11" s="366">
        <f t="shared" ca="1" si="0"/>
        <v>1</v>
      </c>
    </row>
    <row r="12" spans="2:16" ht="18" customHeight="1" x14ac:dyDescent="0.2">
      <c r="B12" s="342">
        <v>4</v>
      </c>
      <c r="C12" s="406" t="s">
        <v>1046</v>
      </c>
      <c r="D12" s="407" t="s">
        <v>1100</v>
      </c>
      <c r="E12" s="362"/>
      <c r="F12" s="363"/>
      <c r="G12" s="405" t="s">
        <v>60</v>
      </c>
      <c r="H12" s="384" t="s">
        <v>1012</v>
      </c>
      <c r="I12" s="384">
        <v>1</v>
      </c>
      <c r="J12" s="231">
        <f ca="1">Ответы_учащихся!I22</f>
        <v>8</v>
      </c>
      <c r="K12" s="343">
        <f ca="1">J12/Ответы_учащихся!$F$6</f>
        <v>0.5</v>
      </c>
      <c r="L12" s="230">
        <f ca="1">Ответы_учащихся!I23</f>
        <v>5</v>
      </c>
      <c r="M12" s="343">
        <f ca="1">L12/Ответы_учащихся!$F$6</f>
        <v>0.3125</v>
      </c>
      <c r="N12" s="230">
        <f ca="1">Ответы_учащихся!I24</f>
        <v>3</v>
      </c>
      <c r="O12" s="343">
        <f ca="1">N12/Ответы_учащихся!$F$6</f>
        <v>0.1875</v>
      </c>
      <c r="P12" s="366">
        <f t="shared" ca="1" si="0"/>
        <v>1</v>
      </c>
    </row>
    <row r="13" spans="2:16" ht="22.5" customHeight="1" x14ac:dyDescent="0.2">
      <c r="B13" s="342">
        <v>5</v>
      </c>
      <c r="C13" s="386" t="s">
        <v>1045</v>
      </c>
      <c r="D13" s="385" t="s">
        <v>1101</v>
      </c>
      <c r="E13" s="347"/>
      <c r="F13" s="361"/>
      <c r="G13" s="384" t="s">
        <v>60</v>
      </c>
      <c r="H13" s="384" t="s">
        <v>1013</v>
      </c>
      <c r="I13" s="384">
        <v>1</v>
      </c>
      <c r="J13" s="231">
        <f ca="1">Ответы_учащихся!J22</f>
        <v>7</v>
      </c>
      <c r="K13" s="343">
        <f ca="1">J13/Ответы_учащихся!$F$6</f>
        <v>0.4375</v>
      </c>
      <c r="L13" s="182">
        <f ca="1">Ответы_учащихся!J23</f>
        <v>7</v>
      </c>
      <c r="M13" s="343">
        <f ca="1">L13/Ответы_учащихся!$F$6</f>
        <v>0.4375</v>
      </c>
      <c r="N13" s="182">
        <f ca="1">Ответы_учащихся!J24</f>
        <v>2</v>
      </c>
      <c r="O13" s="343">
        <f ca="1">N13/Ответы_учащихся!$F$6</f>
        <v>0.125</v>
      </c>
      <c r="P13" s="366">
        <f t="shared" ca="1" si="0"/>
        <v>1</v>
      </c>
    </row>
    <row r="14" spans="2:16" ht="21" customHeight="1" x14ac:dyDescent="0.2">
      <c r="B14" s="342">
        <v>6</v>
      </c>
      <c r="C14" s="386" t="s">
        <v>1047</v>
      </c>
      <c r="D14" s="385" t="s">
        <v>1102</v>
      </c>
      <c r="E14" s="347"/>
      <c r="F14" s="361"/>
      <c r="G14" s="384" t="s">
        <v>60</v>
      </c>
      <c r="H14" s="384" t="s">
        <v>1012</v>
      </c>
      <c r="I14" s="384">
        <v>1</v>
      </c>
      <c r="J14" s="231">
        <f ca="1">Ответы_учащихся!K22</f>
        <v>12</v>
      </c>
      <c r="K14" s="343">
        <f ca="1">J14/Ответы_учащихся!$F$6</f>
        <v>0.75</v>
      </c>
      <c r="L14" s="182">
        <f ca="1">Ответы_учащихся!K23</f>
        <v>4</v>
      </c>
      <c r="M14" s="343">
        <f ca="1">L14/Ответы_учащихся!$F$6</f>
        <v>0.25</v>
      </c>
      <c r="N14" s="182">
        <f ca="1">Ответы_учащихся!K24</f>
        <v>0</v>
      </c>
      <c r="O14" s="343">
        <f ca="1">N14/Ответы_учащихся!$F$6</f>
        <v>0</v>
      </c>
      <c r="P14" s="366">
        <f t="shared" ca="1" si="0"/>
        <v>1</v>
      </c>
    </row>
    <row r="15" spans="2:16" ht="30.75" customHeight="1" x14ac:dyDescent="0.2">
      <c r="B15" s="342">
        <v>7</v>
      </c>
      <c r="C15" s="386" t="s">
        <v>1044</v>
      </c>
      <c r="D15" s="385" t="s">
        <v>1103</v>
      </c>
      <c r="E15" s="347"/>
      <c r="F15" s="361"/>
      <c r="G15" s="384" t="s">
        <v>60</v>
      </c>
      <c r="H15" s="384" t="s">
        <v>1013</v>
      </c>
      <c r="I15" s="384">
        <v>1</v>
      </c>
      <c r="J15" s="231">
        <f ca="1">Ответы_учащихся!L22</f>
        <v>7</v>
      </c>
      <c r="K15" s="343">
        <f ca="1">J15/Ответы_учащихся!$F$6</f>
        <v>0.4375</v>
      </c>
      <c r="L15" s="182">
        <f ca="1">Ответы_учащихся!L23</f>
        <v>6</v>
      </c>
      <c r="M15" s="343">
        <f ca="1">L15/Ответы_учащихся!$F$6</f>
        <v>0.375</v>
      </c>
      <c r="N15" s="182">
        <f ca="1">Ответы_учащихся!L24</f>
        <v>3</v>
      </c>
      <c r="O15" s="343">
        <f ca="1">N15/Ответы_учащихся!$F$6</f>
        <v>0.1875</v>
      </c>
      <c r="P15" s="366">
        <f t="shared" ca="1" si="0"/>
        <v>1</v>
      </c>
    </row>
    <row r="16" spans="2:16" ht="20.25" customHeight="1" x14ac:dyDescent="0.2">
      <c r="B16" s="342">
        <v>8</v>
      </c>
      <c r="C16" s="386" t="s">
        <v>1047</v>
      </c>
      <c r="D16" s="385" t="s">
        <v>1104</v>
      </c>
      <c r="E16" s="347"/>
      <c r="F16" s="361"/>
      <c r="G16" s="384" t="s">
        <v>60</v>
      </c>
      <c r="H16" s="384" t="s">
        <v>1013</v>
      </c>
      <c r="I16" s="384">
        <v>1</v>
      </c>
      <c r="J16" s="231">
        <f ca="1">Ответы_учащихся!M22</f>
        <v>12</v>
      </c>
      <c r="K16" s="343">
        <f ca="1">J16/Ответы_учащихся!$F$6</f>
        <v>0.75</v>
      </c>
      <c r="L16" s="182">
        <f ca="1">Ответы_учащихся!M23</f>
        <v>4</v>
      </c>
      <c r="M16" s="343">
        <f ca="1">L16/Ответы_учащихся!$F$6</f>
        <v>0.25</v>
      </c>
      <c r="N16" s="182">
        <f ca="1">Ответы_учащихся!M24</f>
        <v>0</v>
      </c>
      <c r="O16" s="343">
        <f ca="1">N16/Ответы_учащихся!$F$6</f>
        <v>0</v>
      </c>
      <c r="P16" s="366">
        <f t="shared" ca="1" si="0"/>
        <v>1</v>
      </c>
    </row>
    <row r="17" spans="2:16" ht="18.75" customHeight="1" x14ac:dyDescent="0.2">
      <c r="B17" s="342">
        <v>9</v>
      </c>
      <c r="C17" s="386" t="s">
        <v>1048</v>
      </c>
      <c r="D17" s="385" t="s">
        <v>1105</v>
      </c>
      <c r="E17" s="347"/>
      <c r="F17" s="361"/>
      <c r="G17" s="384" t="s">
        <v>60</v>
      </c>
      <c r="H17" s="384" t="s">
        <v>1013</v>
      </c>
      <c r="I17" s="384">
        <v>1</v>
      </c>
      <c r="J17" s="231">
        <f ca="1">Ответы_учащихся!N22</f>
        <v>12</v>
      </c>
      <c r="K17" s="343">
        <f ca="1">J17/Ответы_учащихся!$F$6</f>
        <v>0.75</v>
      </c>
      <c r="L17" s="182">
        <f ca="1">Ответы_учащихся!N23</f>
        <v>4</v>
      </c>
      <c r="M17" s="343">
        <f ca="1">L17/Ответы_учащихся!$F$6</f>
        <v>0.25</v>
      </c>
      <c r="N17" s="182">
        <f ca="1">Ответы_учащихся!N24</f>
        <v>0</v>
      </c>
      <c r="O17" s="343">
        <f ca="1">N17/Ответы_учащихся!$F$6</f>
        <v>0</v>
      </c>
      <c r="P17" s="366">
        <f t="shared" ca="1" si="0"/>
        <v>1</v>
      </c>
    </row>
    <row r="18" spans="2:16" ht="23.25" customHeight="1" x14ac:dyDescent="0.2">
      <c r="B18" s="380">
        <v>10</v>
      </c>
      <c r="C18" s="406" t="s">
        <v>1041</v>
      </c>
      <c r="D18" s="407" t="s">
        <v>1106</v>
      </c>
      <c r="E18" s="382"/>
      <c r="F18" s="383"/>
      <c r="G18" s="405" t="s">
        <v>60</v>
      </c>
      <c r="H18" s="405" t="s">
        <v>1013</v>
      </c>
      <c r="I18" s="384">
        <v>1</v>
      </c>
      <c r="J18" s="231">
        <f ca="1">Ответы_учащихся!O22</f>
        <v>11</v>
      </c>
      <c r="K18" s="364">
        <f ca="1">J18/Ответы_учащихся!$F$6</f>
        <v>0.6875</v>
      </c>
      <c r="L18" s="380">
        <f ca="1">Ответы_учащихся!O23</f>
        <v>3</v>
      </c>
      <c r="M18" s="381">
        <f ca="1">L18/Ответы_учащихся!$F$6</f>
        <v>0.1875</v>
      </c>
      <c r="N18" s="380">
        <f ca="1">Ответы_учащихся!O24</f>
        <v>2</v>
      </c>
      <c r="O18" s="381">
        <f ca="1">N18/Ответы_учащихся!$F$6</f>
        <v>0.125</v>
      </c>
      <c r="P18" s="366">
        <f t="shared" ca="1" si="0"/>
        <v>1</v>
      </c>
    </row>
    <row r="19" spans="2:16" ht="23.25" customHeight="1" x14ac:dyDescent="0.2">
      <c r="B19" s="342">
        <v>11</v>
      </c>
      <c r="C19" s="386" t="s">
        <v>1041</v>
      </c>
      <c r="D19" s="385" t="s">
        <v>1106</v>
      </c>
      <c r="E19" s="347"/>
      <c r="F19" s="361"/>
      <c r="G19" s="384" t="s">
        <v>60</v>
      </c>
      <c r="H19" s="384" t="s">
        <v>1012</v>
      </c>
      <c r="I19" s="384">
        <v>1</v>
      </c>
      <c r="J19" s="231">
        <f ca="1">Ответы_учащихся!P22</f>
        <v>12</v>
      </c>
      <c r="K19" s="343">
        <f ca="1">J19/Ответы_учащихся!$F$6</f>
        <v>0.75</v>
      </c>
      <c r="L19" s="182">
        <f ca="1">Ответы_учащихся!P23</f>
        <v>3</v>
      </c>
      <c r="M19" s="343">
        <f ca="1">L19/Ответы_учащихся!$F$6</f>
        <v>0.1875</v>
      </c>
      <c r="N19" s="182">
        <f ca="1">Ответы_учащихся!P24</f>
        <v>1</v>
      </c>
      <c r="O19" s="343">
        <f ca="1">N19/Ответы_учащихся!$F$6</f>
        <v>6.25E-2</v>
      </c>
      <c r="P19" s="366">
        <f t="shared" ca="1" si="0"/>
        <v>1</v>
      </c>
    </row>
    <row r="20" spans="2:16" ht="18.75" customHeight="1" x14ac:dyDescent="0.2">
      <c r="B20" s="405">
        <v>12</v>
      </c>
      <c r="C20" s="406" t="s">
        <v>1043</v>
      </c>
      <c r="D20" s="407" t="s">
        <v>1107</v>
      </c>
      <c r="E20" s="408"/>
      <c r="F20" s="407"/>
      <c r="G20" s="405" t="s">
        <v>60</v>
      </c>
      <c r="H20" s="405" t="s">
        <v>1013</v>
      </c>
      <c r="I20" s="384">
        <v>1</v>
      </c>
      <c r="J20" s="231">
        <f ca="1">Ответы_учащихся!Q22</f>
        <v>4</v>
      </c>
      <c r="K20" s="343">
        <f ca="1">J20/Ответы_учащихся!$F$6</f>
        <v>0.25</v>
      </c>
      <c r="L20" s="405">
        <f ca="1">Ответы_учащихся!Q23</f>
        <v>11</v>
      </c>
      <c r="M20" s="403">
        <f ca="1">L20/Ответы_учащихся!$F$6</f>
        <v>0.6875</v>
      </c>
      <c r="N20" s="405">
        <f ca="1">Ответы_учащихся!Q24</f>
        <v>1</v>
      </c>
      <c r="O20" s="403">
        <f ca="1">N20/Ответы_учащихся!$F$6</f>
        <v>6.25E-2</v>
      </c>
      <c r="P20" s="404">
        <f ca="1">SUM(K20,M20,O20)</f>
        <v>1</v>
      </c>
    </row>
    <row r="21" spans="2:16" ht="21.75" customHeight="1" x14ac:dyDescent="0.2">
      <c r="B21" s="342">
        <v>13</v>
      </c>
      <c r="C21" s="386" t="s">
        <v>1053</v>
      </c>
      <c r="D21" s="385" t="s">
        <v>1108</v>
      </c>
      <c r="E21" s="347"/>
      <c r="F21" s="361"/>
      <c r="G21" s="384" t="s">
        <v>61</v>
      </c>
      <c r="H21" s="384" t="s">
        <v>1013</v>
      </c>
      <c r="I21" s="384">
        <v>2</v>
      </c>
      <c r="J21" s="231">
        <f ca="1">Ответы_учащихся!R21</f>
        <v>4</v>
      </c>
      <c r="K21" s="343">
        <f ca="1">J21/Ответы_учащихся!$F$6</f>
        <v>0.25</v>
      </c>
      <c r="L21" s="182">
        <f ca="1">Ответы_учащихся!R23</f>
        <v>8</v>
      </c>
      <c r="M21" s="343">
        <f ca="1">L21/Ответы_учащихся!$F$6</f>
        <v>0.5</v>
      </c>
      <c r="N21" s="182">
        <f ca="1">Ответы_учащихся!R24</f>
        <v>4</v>
      </c>
      <c r="O21" s="343">
        <f ca="1">N21/Ответы_учащихся!$F$6</f>
        <v>0.25</v>
      </c>
      <c r="P21" s="366">
        <f t="shared" ca="1" si="0"/>
        <v>1</v>
      </c>
    </row>
    <row r="22" spans="2:16" ht="32.25" customHeight="1" x14ac:dyDescent="0.2">
      <c r="B22" s="342">
        <v>14</v>
      </c>
      <c r="C22" s="386" t="s">
        <v>1049</v>
      </c>
      <c r="D22" s="385" t="s">
        <v>1109</v>
      </c>
      <c r="E22" s="348"/>
      <c r="F22" s="361"/>
      <c r="G22" s="384" t="s">
        <v>61</v>
      </c>
      <c r="H22" s="384" t="s">
        <v>1013</v>
      </c>
      <c r="I22" s="384">
        <v>2</v>
      </c>
      <c r="J22" s="231">
        <f ca="1">Ответы_учащихся!S21</f>
        <v>0</v>
      </c>
      <c r="K22" s="343">
        <f ca="1">J22/Ответы_учащихся!$F$6</f>
        <v>0</v>
      </c>
      <c r="L22" s="182">
        <f ca="1">Ответы_учащихся!S23</f>
        <v>4</v>
      </c>
      <c r="M22" s="343">
        <f ca="1">L22/Ответы_учащихся!$F$6</f>
        <v>0.25</v>
      </c>
      <c r="N22" s="182">
        <f ca="1">Ответы_учащихся!S24</f>
        <v>12</v>
      </c>
      <c r="O22" s="343">
        <f ca="1">N22/Ответы_учащихся!$F$6</f>
        <v>0.75</v>
      </c>
      <c r="P22" s="366">
        <f t="shared" ca="1" si="0"/>
        <v>1</v>
      </c>
    </row>
    <row r="23" spans="2:16" ht="23.25" customHeight="1" x14ac:dyDescent="0.2">
      <c r="B23" s="384">
        <v>15</v>
      </c>
      <c r="C23" s="386" t="s">
        <v>1050</v>
      </c>
      <c r="D23" s="385" t="s">
        <v>1110</v>
      </c>
      <c r="E23" s="386"/>
      <c r="F23" s="385"/>
      <c r="G23" s="384" t="s">
        <v>61</v>
      </c>
      <c r="H23" s="384" t="s">
        <v>1013</v>
      </c>
      <c r="I23" s="384">
        <v>2</v>
      </c>
      <c r="J23" s="384">
        <f ca="1">Ответы_учащихся!T21</f>
        <v>2</v>
      </c>
      <c r="K23" s="343">
        <f ca="1">J23/Ответы_учащихся!$F$6</f>
        <v>0.125</v>
      </c>
      <c r="L23" s="384">
        <f ca="1">Ответы_учащихся!T23</f>
        <v>4</v>
      </c>
      <c r="M23" s="343">
        <f ca="1">L23/Ответы_учащихся!$F$6</f>
        <v>0.25</v>
      </c>
      <c r="N23" s="384">
        <f ca="1">Ответы_учащихся!T24</f>
        <v>10</v>
      </c>
      <c r="O23" s="343">
        <f ca="1">N23/Ответы_учащихся!$F$6</f>
        <v>0.625</v>
      </c>
      <c r="P23" s="366">
        <f t="shared" ca="1" si="0"/>
        <v>1</v>
      </c>
    </row>
    <row r="24" spans="2:16" ht="20.25" customHeight="1" x14ac:dyDescent="0.2">
      <c r="B24" s="384">
        <v>16</v>
      </c>
      <c r="C24" s="386" t="s">
        <v>1044</v>
      </c>
      <c r="D24" s="385" t="s">
        <v>1111</v>
      </c>
      <c r="E24" s="386"/>
      <c r="F24" s="385"/>
      <c r="G24" s="384" t="s">
        <v>61</v>
      </c>
      <c r="H24" s="384" t="s">
        <v>1013</v>
      </c>
      <c r="I24" s="384">
        <v>2</v>
      </c>
      <c r="J24" s="384">
        <f ca="1">Ответы_учащихся!U21</f>
        <v>0</v>
      </c>
      <c r="K24" s="343">
        <f ca="1">J24/Ответы_учащихся!$F$6</f>
        <v>0</v>
      </c>
      <c r="L24" s="384">
        <f ca="1">Ответы_учащихся!U23</f>
        <v>7</v>
      </c>
      <c r="M24" s="343">
        <f ca="1">L24/Ответы_учащихся!$F$6</f>
        <v>0.4375</v>
      </c>
      <c r="N24" s="384">
        <f ca="1">Ответы_учащихся!U24</f>
        <v>9</v>
      </c>
      <c r="O24" s="343">
        <f ca="1">N24/Ответы_учащихся!$F$6</f>
        <v>0.5625</v>
      </c>
      <c r="P24" s="366">
        <f t="shared" ca="1" si="0"/>
        <v>1</v>
      </c>
    </row>
  </sheetData>
  <sheetProtection password="C621" sheet="1" objects="1" scenarios="1" selectLockedCells="1" selectUnlockedCells="1"/>
  <mergeCells count="15">
    <mergeCell ref="B2:O2"/>
    <mergeCell ref="C3:I3"/>
    <mergeCell ref="J3:K3"/>
    <mergeCell ref="B6:N6"/>
    <mergeCell ref="J7:K7"/>
    <mergeCell ref="L7:M7"/>
    <mergeCell ref="N7:O7"/>
    <mergeCell ref="B7:B8"/>
    <mergeCell ref="C7:C8"/>
    <mergeCell ref="E7:E8"/>
    <mergeCell ref="G7:G8"/>
    <mergeCell ref="H7:H8"/>
    <mergeCell ref="I7:I8"/>
    <mergeCell ref="D7:D8"/>
    <mergeCell ref="F7:F8"/>
  </mergeCells>
  <pageMargins left="0.7" right="0.7" top="0.75" bottom="0.75" header="0.3" footer="0.3"/>
  <pageSetup paperSize="9" scale="90" fitToHeight="0" orientation="landscape" r:id="rId1"/>
  <headerFooter scaleWithDoc="0">
    <oddHeader>&amp;C
КГБУ "Региональный центр оценки качества образования"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22530" r:id="rId4">
          <objectPr defaultSize="0" autoPict="0" r:id="rId5">
            <anchor moveWithCells="1" sizeWithCells="1">
              <from>
                <xdr:col>3</xdr:col>
                <xdr:colOff>9525</xdr:colOff>
                <xdr:row>10</xdr:row>
                <xdr:rowOff>0</xdr:rowOff>
              </from>
              <to>
                <xdr:col>3</xdr:col>
                <xdr:colOff>9525</xdr:colOff>
                <xdr:row>10</xdr:row>
                <xdr:rowOff>0</xdr:rowOff>
              </to>
            </anchor>
          </objectPr>
        </oleObject>
      </mc:Choice>
      <mc:Fallback>
        <oleObject progId="Equation.3" shapeId="22530" r:id="rId4"/>
      </mc:Fallback>
    </mc:AlternateContent>
    <mc:AlternateContent xmlns:mc="http://schemas.openxmlformats.org/markup-compatibility/2006">
      <mc:Choice Requires="x14">
        <oleObject progId="Equation.3" shapeId="22536" r:id="rId6">
          <objectPr defaultSize="0" autoPict="0" r:id="rId7">
            <anchor moveWithCells="1" sizeWithCells="1">
              <from>
                <xdr:col>3</xdr:col>
                <xdr:colOff>0</xdr:colOff>
                <xdr:row>12</xdr:row>
                <xdr:rowOff>0</xdr:rowOff>
              </from>
              <to>
                <xdr:col>3</xdr:col>
                <xdr:colOff>9525</xdr:colOff>
                <xdr:row>12</xdr:row>
                <xdr:rowOff>0</xdr:rowOff>
              </to>
            </anchor>
          </objectPr>
        </oleObject>
      </mc:Choice>
      <mc:Fallback>
        <oleObject progId="Equation.3" shapeId="22536" r:id="rId6"/>
      </mc:Fallback>
    </mc:AlternateContent>
    <mc:AlternateContent xmlns:mc="http://schemas.openxmlformats.org/markup-compatibility/2006">
      <mc:Choice Requires="x14">
        <oleObject progId="Equation.3" shapeId="22535" r:id="rId8">
          <objectPr defaultSize="0" autoPict="0" r:id="rId9">
            <anchor moveWithCells="1" sizeWithCells="1">
              <from>
                <xdr:col>2</xdr:col>
                <xdr:colOff>1133475</xdr:colOff>
                <xdr:row>12</xdr:row>
                <xdr:rowOff>0</xdr:rowOff>
              </from>
              <to>
                <xdr:col>3</xdr:col>
                <xdr:colOff>0</xdr:colOff>
                <xdr:row>12</xdr:row>
                <xdr:rowOff>0</xdr:rowOff>
              </to>
            </anchor>
          </objectPr>
        </oleObject>
      </mc:Choice>
      <mc:Fallback>
        <oleObject progId="Equation.3" shapeId="22535" r:id="rId8"/>
      </mc:Fallback>
    </mc:AlternateContent>
    <mc:AlternateContent xmlns:mc="http://schemas.openxmlformats.org/markup-compatibility/2006">
      <mc:Choice Requires="x14">
        <oleObject progId="Equation.3" shapeId="22538" r:id="rId10">
          <objectPr defaultSize="0" autoPict="0" r:id="rId11">
            <anchor moveWithCells="1" sizeWithCells="1">
              <from>
                <xdr:col>2</xdr:col>
                <xdr:colOff>2266950</xdr:colOff>
                <xdr:row>13</xdr:row>
                <xdr:rowOff>0</xdr:rowOff>
              </from>
              <to>
                <xdr:col>3</xdr:col>
                <xdr:colOff>0</xdr:colOff>
                <xdr:row>13</xdr:row>
                <xdr:rowOff>0</xdr:rowOff>
              </to>
            </anchor>
          </objectPr>
        </oleObject>
      </mc:Choice>
      <mc:Fallback>
        <oleObject progId="Equation.3" shapeId="22538" r:id="rId10"/>
      </mc:Fallback>
    </mc:AlternateContent>
    <mc:AlternateContent xmlns:mc="http://schemas.openxmlformats.org/markup-compatibility/2006">
      <mc:Choice Requires="x14">
        <oleObject progId="Equation.3" shapeId="22540" r:id="rId12">
          <objectPr defaultSize="0" autoPict="0" r:id="rId13">
            <anchor moveWithCells="1" sizeWithCells="1">
              <from>
                <xdr:col>2</xdr:col>
                <xdr:colOff>1971675</xdr:colOff>
                <xdr:row>20</xdr:row>
                <xdr:rowOff>9525</xdr:rowOff>
              </from>
              <to>
                <xdr:col>3</xdr:col>
                <xdr:colOff>0</xdr:colOff>
                <xdr:row>20</xdr:row>
                <xdr:rowOff>9525</xdr:rowOff>
              </to>
            </anchor>
          </objectPr>
        </oleObject>
      </mc:Choice>
      <mc:Fallback>
        <oleObject progId="Equation.3" shapeId="22540" r:id="rId12"/>
      </mc:Fallback>
    </mc:AlternateContent>
    <mc:AlternateContent xmlns:mc="http://schemas.openxmlformats.org/markup-compatibility/2006">
      <mc:Choice Requires="x14">
        <oleObject progId="Equation.3" shapeId="22542" r:id="rId14">
          <objectPr defaultSize="0" autoPict="0" r:id="rId15">
            <anchor moveWithCells="1" sizeWithCells="1">
              <from>
                <xdr:col>3</xdr:col>
                <xdr:colOff>9525</xdr:colOff>
                <xdr:row>21</xdr:row>
                <xdr:rowOff>9525</xdr:rowOff>
              </from>
              <to>
                <xdr:col>3</xdr:col>
                <xdr:colOff>9525</xdr:colOff>
                <xdr:row>21</xdr:row>
                <xdr:rowOff>19050</xdr:rowOff>
              </to>
            </anchor>
          </objectPr>
        </oleObject>
      </mc:Choice>
      <mc:Fallback>
        <oleObject progId="Equation.3" shapeId="22542" r:id="rId1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B2:N3"/>
  <sheetViews>
    <sheetView view="pageLayout" zoomScaleNormal="100" workbookViewId="0">
      <selection activeCell="O9" sqref="O9"/>
    </sheetView>
  </sheetViews>
  <sheetFormatPr defaultRowHeight="12.75" x14ac:dyDescent="0.2"/>
  <cols>
    <col min="1" max="1" width="3.140625" customWidth="1"/>
  </cols>
  <sheetData>
    <row r="2" spans="2:14" ht="19.5" customHeight="1" x14ac:dyDescent="0.35">
      <c r="B2" s="515" t="s">
        <v>1094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</row>
    <row r="3" spans="2:14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7" t="s">
        <v>1</v>
      </c>
      <c r="I3" s="517"/>
      <c r="J3" s="135" t="str">
        <f>'СПИСОК КЛАССА'!I1</f>
        <v>0703</v>
      </c>
      <c r="K3" s="136"/>
      <c r="L3" s="136"/>
    </row>
  </sheetData>
  <sheetProtection password="C621" sheet="1" objects="1" scenarios="1" selectLockedCells="1" selectUnlockedCells="1"/>
  <mergeCells count="3">
    <mergeCell ref="C3:G3"/>
    <mergeCell ref="H3:I3"/>
    <mergeCell ref="B2:N2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B2:O3"/>
  <sheetViews>
    <sheetView tabSelected="1" view="pageLayout" topLeftCell="A91" zoomScaleNormal="100" workbookViewId="0">
      <selection activeCell="G75" sqref="G75"/>
    </sheetView>
  </sheetViews>
  <sheetFormatPr defaultRowHeight="12.75" x14ac:dyDescent="0.2"/>
  <cols>
    <col min="1" max="1" width="3.28515625" customWidth="1"/>
  </cols>
  <sheetData>
    <row r="2" spans="2:15" ht="16.5" customHeight="1" x14ac:dyDescent="0.2">
      <c r="B2" s="525" t="e">
        <f>#REF!</f>
        <v>#REF!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2:15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7" t="s">
        <v>1</v>
      </c>
      <c r="I3" s="517"/>
      <c r="J3" s="135" t="str">
        <f>'СПИСОК КЛАССА'!I1</f>
        <v>0703</v>
      </c>
      <c r="K3" s="136"/>
      <c r="L3" s="136"/>
    </row>
  </sheetData>
  <sheetProtection password="C621" sheet="1" objects="1" scenarios="1" selectLockedCells="1" selectUnlockedCells="1"/>
  <mergeCells count="3">
    <mergeCell ref="C3:G3"/>
    <mergeCell ref="H3:I3"/>
    <mergeCell ref="B2:O2"/>
  </mergeCells>
  <pageMargins left="0.7" right="0.7" top="0.75" bottom="0.75" header="0.3" footer="0.3"/>
  <pageSetup paperSize="9" fitToHeight="0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N435"/>
  <sheetViews>
    <sheetView workbookViewId="0">
      <selection activeCell="H31" sqref="H31"/>
    </sheetView>
  </sheetViews>
  <sheetFormatPr defaultRowHeight="12.75" x14ac:dyDescent="0.2"/>
  <cols>
    <col min="1" max="1" width="46.28515625" style="253" customWidth="1"/>
    <col min="2" max="2" width="18.140625" style="115" customWidth="1"/>
    <col min="3" max="5" width="5" style="115" customWidth="1"/>
    <col min="13" max="13" width="17.42578125" style="253" customWidth="1"/>
    <col min="14" max="14" width="30" customWidth="1"/>
  </cols>
  <sheetData>
    <row r="1" spans="1:14" ht="26.25" customHeight="1" x14ac:dyDescent="0.2">
      <c r="A1" s="259" t="s">
        <v>455</v>
      </c>
      <c r="B1" s="241">
        <v>16</v>
      </c>
      <c r="C1" s="241" t="s">
        <v>456</v>
      </c>
      <c r="D1" s="241"/>
      <c r="E1" s="241"/>
      <c r="M1" s="251" t="s">
        <v>108</v>
      </c>
      <c r="N1" s="249" t="s">
        <v>107</v>
      </c>
    </row>
    <row r="2" spans="1:14" ht="15" x14ac:dyDescent="0.2">
      <c r="A2" s="260" t="s">
        <v>1095</v>
      </c>
      <c r="B2" s="116">
        <v>1</v>
      </c>
      <c r="C2" s="116">
        <v>2</v>
      </c>
      <c r="D2" s="116">
        <v>3</v>
      </c>
      <c r="E2" s="116">
        <v>4</v>
      </c>
      <c r="F2" s="184" t="s">
        <v>29</v>
      </c>
      <c r="M2" s="252" t="s">
        <v>257</v>
      </c>
      <c r="N2" s="250" t="s">
        <v>508</v>
      </c>
    </row>
    <row r="3" spans="1:14" ht="15" x14ac:dyDescent="0.2">
      <c r="A3" s="260"/>
      <c r="B3" s="116">
        <v>0</v>
      </c>
      <c r="C3" s="116">
        <v>1</v>
      </c>
      <c r="D3" s="116">
        <v>2</v>
      </c>
      <c r="E3" s="116" t="s">
        <v>29</v>
      </c>
      <c r="M3" s="252" t="s">
        <v>258</v>
      </c>
      <c r="N3" s="250" t="s">
        <v>509</v>
      </c>
    </row>
    <row r="4" spans="1:14" ht="15" x14ac:dyDescent="0.2">
      <c r="A4" s="260"/>
      <c r="B4" s="116">
        <v>0</v>
      </c>
      <c r="C4" s="116">
        <v>1</v>
      </c>
      <c r="D4" s="116">
        <v>2</v>
      </c>
      <c r="E4" s="115">
        <v>3</v>
      </c>
      <c r="F4" s="116" t="s">
        <v>29</v>
      </c>
      <c r="M4" s="252" t="s">
        <v>259</v>
      </c>
      <c r="N4" s="250" t="s">
        <v>510</v>
      </c>
    </row>
    <row r="5" spans="1:14" ht="15" x14ac:dyDescent="0.2">
      <c r="A5" s="260"/>
      <c r="B5" s="116"/>
      <c r="F5" s="365"/>
      <c r="G5" s="184"/>
      <c r="H5" s="365"/>
      <c r="M5" s="252" t="s">
        <v>924</v>
      </c>
      <c r="N5" s="250" t="s">
        <v>511</v>
      </c>
    </row>
    <row r="6" spans="1:14" ht="15" x14ac:dyDescent="0.2">
      <c r="A6" s="260"/>
      <c r="B6" s="116"/>
      <c r="C6" s="116"/>
      <c r="D6" s="116"/>
      <c r="E6" s="277"/>
      <c r="F6" s="116"/>
      <c r="G6" s="184"/>
      <c r="M6" s="252" t="s">
        <v>261</v>
      </c>
      <c r="N6" s="250" t="s">
        <v>512</v>
      </c>
    </row>
    <row r="7" spans="1:14" ht="15" x14ac:dyDescent="0.2">
      <c r="A7" s="278" t="s">
        <v>478</v>
      </c>
      <c r="B7" s="116"/>
      <c r="C7" s="116"/>
      <c r="D7" s="116"/>
      <c r="E7" s="277"/>
      <c r="F7" s="116"/>
      <c r="G7" s="184"/>
      <c r="M7" s="252" t="s">
        <v>263</v>
      </c>
      <c r="N7" s="250" t="s">
        <v>513</v>
      </c>
    </row>
    <row r="8" spans="1:14" ht="15" x14ac:dyDescent="0.2">
      <c r="A8" s="253" t="s">
        <v>479</v>
      </c>
      <c r="B8" s="116">
        <v>20</v>
      </c>
      <c r="C8" s="116"/>
      <c r="D8" s="116"/>
      <c r="E8" s="277"/>
      <c r="F8" s="116"/>
      <c r="G8" s="184"/>
      <c r="M8" s="252" t="s">
        <v>266</v>
      </c>
      <c r="N8" s="250" t="s">
        <v>514</v>
      </c>
    </row>
    <row r="9" spans="1:14" ht="15" x14ac:dyDescent="0.2">
      <c r="A9" s="260" t="s">
        <v>465</v>
      </c>
      <c r="B9" s="116">
        <v>12</v>
      </c>
      <c r="C9" s="116"/>
      <c r="D9" s="116"/>
      <c r="E9" s="277"/>
      <c r="F9" s="116"/>
      <c r="G9" s="184"/>
      <c r="M9" s="252" t="s">
        <v>269</v>
      </c>
      <c r="N9" s="250" t="s">
        <v>515</v>
      </c>
    </row>
    <row r="10" spans="1:14" ht="15" x14ac:dyDescent="0.2">
      <c r="A10" s="260" t="s">
        <v>55</v>
      </c>
      <c r="B10" s="116">
        <v>8</v>
      </c>
      <c r="C10" s="116"/>
      <c r="D10" s="116"/>
      <c r="E10" s="277"/>
      <c r="F10" s="116"/>
      <c r="G10" s="184"/>
      <c r="M10" s="252" t="s">
        <v>264</v>
      </c>
      <c r="N10" s="250" t="s">
        <v>516</v>
      </c>
    </row>
    <row r="11" spans="1:14" ht="15" x14ac:dyDescent="0.2">
      <c r="M11" s="252" t="s">
        <v>267</v>
      </c>
      <c r="N11" s="250" t="s">
        <v>517</v>
      </c>
    </row>
    <row r="12" spans="1:14" ht="15" x14ac:dyDescent="0.2">
      <c r="A12" s="259" t="s">
        <v>44</v>
      </c>
      <c r="I12" s="532"/>
      <c r="J12" s="532"/>
      <c r="K12" s="532"/>
      <c r="M12" s="252" t="s">
        <v>268</v>
      </c>
      <c r="N12" s="250" t="s">
        <v>518</v>
      </c>
    </row>
    <row r="13" spans="1:14" ht="15" x14ac:dyDescent="0.2">
      <c r="A13" s="253" t="s">
        <v>40</v>
      </c>
      <c r="B13" s="176"/>
      <c r="I13" s="143"/>
      <c r="J13" s="143"/>
      <c r="K13" s="143"/>
      <c r="M13" s="252" t="s">
        <v>265</v>
      </c>
      <c r="N13" s="250" t="s">
        <v>519</v>
      </c>
    </row>
    <row r="14" spans="1:14" ht="15" x14ac:dyDescent="0.2">
      <c r="A14" s="253" t="s">
        <v>53</v>
      </c>
      <c r="B14" s="176"/>
      <c r="I14" s="143"/>
      <c r="J14" s="143"/>
      <c r="K14" s="143"/>
      <c r="M14" s="252" t="s">
        <v>271</v>
      </c>
      <c r="N14" s="250" t="s">
        <v>520</v>
      </c>
    </row>
    <row r="15" spans="1:14" ht="15" x14ac:dyDescent="0.2">
      <c r="A15" s="253" t="s">
        <v>54</v>
      </c>
      <c r="B15" s="176"/>
      <c r="I15" s="143"/>
      <c r="J15" s="143"/>
      <c r="K15" s="143"/>
      <c r="M15" s="252" t="s">
        <v>270</v>
      </c>
      <c r="N15" s="250" t="s">
        <v>521</v>
      </c>
    </row>
    <row r="16" spans="1:14" ht="15" x14ac:dyDescent="0.2">
      <c r="A16" s="253" t="s">
        <v>55</v>
      </c>
      <c r="I16" s="143"/>
      <c r="J16" s="143"/>
      <c r="K16" s="143"/>
      <c r="M16" s="252" t="s">
        <v>273</v>
      </c>
      <c r="N16" s="250" t="s">
        <v>522</v>
      </c>
    </row>
    <row r="17" spans="1:14" ht="15" x14ac:dyDescent="0.2">
      <c r="A17" s="253" t="s">
        <v>41</v>
      </c>
      <c r="H17" s="152"/>
      <c r="I17" s="143"/>
      <c r="J17" s="143"/>
      <c r="K17" s="143"/>
      <c r="M17" s="252" t="s">
        <v>272</v>
      </c>
      <c r="N17" s="250" t="s">
        <v>523</v>
      </c>
    </row>
    <row r="18" spans="1:14" ht="15" x14ac:dyDescent="0.2">
      <c r="H18" s="152"/>
      <c r="I18" s="143"/>
      <c r="J18" s="143"/>
      <c r="K18" s="143"/>
      <c r="M18" s="252" t="s">
        <v>925</v>
      </c>
      <c r="N18" s="250" t="s">
        <v>524</v>
      </c>
    </row>
    <row r="19" spans="1:14" ht="15" x14ac:dyDescent="0.2">
      <c r="A19" s="259" t="s">
        <v>50</v>
      </c>
      <c r="B19" s="304"/>
      <c r="C19" s="176"/>
      <c r="D19" s="151"/>
      <c r="E19" s="151"/>
      <c r="F19" s="152"/>
      <c r="G19" s="152"/>
      <c r="H19" s="152"/>
      <c r="M19" s="252" t="s">
        <v>926</v>
      </c>
      <c r="N19" s="250" t="s">
        <v>525</v>
      </c>
    </row>
    <row r="20" spans="1:14" ht="15" x14ac:dyDescent="0.2">
      <c r="A20" s="260"/>
      <c r="B20" s="305"/>
      <c r="C20" s="176"/>
      <c r="D20" s="151"/>
      <c r="E20" s="151"/>
      <c r="F20" s="152"/>
      <c r="G20" s="152"/>
      <c r="H20" s="152"/>
      <c r="M20" s="252" t="s">
        <v>927</v>
      </c>
      <c r="N20" s="250" t="s">
        <v>526</v>
      </c>
    </row>
    <row r="21" spans="1:14" ht="15" x14ac:dyDescent="0.2">
      <c r="A21" s="260" t="s">
        <v>46</v>
      </c>
      <c r="B21" s="305"/>
      <c r="C21" s="199"/>
      <c r="D21" s="151"/>
      <c r="E21" s="151"/>
      <c r="F21" s="152"/>
      <c r="G21" s="152"/>
      <c r="H21" s="152"/>
      <c r="M21" s="252" t="s">
        <v>345</v>
      </c>
      <c r="N21" s="250" t="s">
        <v>527</v>
      </c>
    </row>
    <row r="22" spans="1:14" ht="15" x14ac:dyDescent="0.2">
      <c r="A22" s="253" t="s">
        <v>47</v>
      </c>
      <c r="B22" s="305"/>
      <c r="C22" s="199"/>
      <c r="D22" s="151"/>
      <c r="E22" s="151"/>
      <c r="F22" s="152"/>
      <c r="G22" s="152"/>
      <c r="H22" s="152"/>
      <c r="M22" s="252" t="s">
        <v>346</v>
      </c>
      <c r="N22" s="250" t="s">
        <v>528</v>
      </c>
    </row>
    <row r="23" spans="1:14" ht="15" x14ac:dyDescent="0.2">
      <c r="A23" s="253" t="s">
        <v>48</v>
      </c>
      <c r="B23" s="199"/>
      <c r="D23" s="151"/>
      <c r="E23" s="151"/>
      <c r="F23" s="152"/>
      <c r="G23" s="152"/>
      <c r="H23" s="152"/>
      <c r="M23" s="252" t="s">
        <v>347</v>
      </c>
      <c r="N23" s="250" t="s">
        <v>529</v>
      </c>
    </row>
    <row r="24" spans="1:14" ht="15" x14ac:dyDescent="0.2">
      <c r="A24" s="253" t="s">
        <v>49</v>
      </c>
      <c r="B24" s="199"/>
      <c r="D24" s="151"/>
      <c r="E24" s="151"/>
      <c r="F24" s="152"/>
      <c r="G24" s="152"/>
      <c r="H24" s="152"/>
      <c r="M24" s="252" t="s">
        <v>928</v>
      </c>
      <c r="N24" s="250" t="s">
        <v>526</v>
      </c>
    </row>
    <row r="25" spans="1:14" ht="15" x14ac:dyDescent="0.2">
      <c r="B25" s="199"/>
      <c r="C25" s="199"/>
      <c r="D25" s="151"/>
      <c r="E25" s="151"/>
      <c r="F25" s="152"/>
      <c r="G25" s="152"/>
      <c r="H25" s="152"/>
      <c r="M25" s="252" t="s">
        <v>166</v>
      </c>
      <c r="N25" s="250" t="s">
        <v>530</v>
      </c>
    </row>
    <row r="26" spans="1:14" ht="15" x14ac:dyDescent="0.2">
      <c r="A26" s="259" t="s">
        <v>73</v>
      </c>
      <c r="C26" s="199"/>
      <c r="D26" s="151"/>
      <c r="E26" s="151"/>
      <c r="F26" s="152"/>
      <c r="G26" s="152"/>
      <c r="H26" s="152"/>
      <c r="M26" s="252" t="s">
        <v>167</v>
      </c>
      <c r="N26" s="250" t="s">
        <v>531</v>
      </c>
    </row>
    <row r="27" spans="1:14" ht="15" x14ac:dyDescent="0.2">
      <c r="A27" s="259" t="s">
        <v>74</v>
      </c>
      <c r="B27" s="153"/>
      <c r="C27" s="151"/>
      <c r="D27" s="151"/>
      <c r="E27" s="151"/>
      <c r="F27" s="152"/>
      <c r="G27" s="152"/>
      <c r="H27" s="152"/>
      <c r="M27" s="252" t="s">
        <v>929</v>
      </c>
      <c r="N27" s="250" t="s">
        <v>532</v>
      </c>
    </row>
    <row r="28" spans="1:14" ht="15" x14ac:dyDescent="0.2">
      <c r="A28" s="261" t="s">
        <v>66</v>
      </c>
      <c r="B28" s="153"/>
      <c r="C28" s="151"/>
      <c r="D28" s="151"/>
      <c r="E28" s="151"/>
      <c r="F28" s="152"/>
      <c r="G28" s="152"/>
      <c r="H28" s="152"/>
      <c r="M28" s="252" t="s">
        <v>930</v>
      </c>
      <c r="N28" s="250" t="s">
        <v>533</v>
      </c>
    </row>
    <row r="29" spans="1:14" ht="15" x14ac:dyDescent="0.2">
      <c r="A29" s="261" t="s">
        <v>69</v>
      </c>
      <c r="B29" s="153"/>
      <c r="C29" s="151"/>
      <c r="D29" s="151"/>
      <c r="E29" s="151"/>
      <c r="F29" s="152"/>
      <c r="G29" s="152"/>
      <c r="H29" s="152"/>
      <c r="M29" s="252" t="s">
        <v>171</v>
      </c>
      <c r="N29" s="250" t="s">
        <v>534</v>
      </c>
    </row>
    <row r="30" spans="1:14" ht="15" x14ac:dyDescent="0.2">
      <c r="A30" s="261" t="s">
        <v>67</v>
      </c>
      <c r="B30" s="153"/>
      <c r="C30" s="151"/>
      <c r="D30" s="151"/>
      <c r="E30" s="151"/>
      <c r="F30" s="151"/>
      <c r="G30" s="152"/>
      <c r="H30" s="152"/>
      <c r="M30" s="252" t="s">
        <v>169</v>
      </c>
      <c r="N30" s="250" t="s">
        <v>535</v>
      </c>
    </row>
    <row r="31" spans="1:14" ht="15" x14ac:dyDescent="0.2">
      <c r="A31" s="261" t="s">
        <v>70</v>
      </c>
      <c r="B31" s="153"/>
      <c r="C31" s="151"/>
      <c r="D31" s="151"/>
      <c r="E31" s="151"/>
      <c r="F31" s="152"/>
      <c r="G31" s="152"/>
      <c r="H31" s="152"/>
      <c r="M31" s="252" t="s">
        <v>170</v>
      </c>
      <c r="N31" s="250" t="s">
        <v>536</v>
      </c>
    </row>
    <row r="32" spans="1:14" ht="15" x14ac:dyDescent="0.2">
      <c r="A32" s="261" t="s">
        <v>75</v>
      </c>
      <c r="B32" s="153"/>
      <c r="C32" s="151"/>
      <c r="D32" s="151"/>
      <c r="E32" s="151"/>
      <c r="F32" s="152"/>
      <c r="G32" s="152"/>
      <c r="H32" s="152"/>
      <c r="M32" s="252" t="s">
        <v>172</v>
      </c>
      <c r="N32" s="250" t="s">
        <v>537</v>
      </c>
    </row>
    <row r="33" spans="1:14" ht="15" x14ac:dyDescent="0.2">
      <c r="A33" s="261" t="s">
        <v>68</v>
      </c>
      <c r="B33" s="153"/>
      <c r="C33" s="151"/>
      <c r="D33" s="151"/>
      <c r="E33" s="151"/>
      <c r="F33" s="152"/>
      <c r="G33" s="152"/>
      <c r="H33" s="152"/>
      <c r="M33" s="252" t="s">
        <v>931</v>
      </c>
      <c r="N33" s="250" t="s">
        <v>538</v>
      </c>
    </row>
    <row r="34" spans="1:14" ht="15" x14ac:dyDescent="0.2">
      <c r="A34" s="261" t="s">
        <v>71</v>
      </c>
      <c r="B34" s="153"/>
      <c r="C34" s="151"/>
      <c r="D34" s="151"/>
      <c r="E34" s="151"/>
      <c r="F34" s="152"/>
      <c r="G34" s="152"/>
      <c r="H34" s="152"/>
      <c r="M34" s="252" t="s">
        <v>932</v>
      </c>
      <c r="N34" s="250" t="s">
        <v>526</v>
      </c>
    </row>
    <row r="35" spans="1:14" ht="15" x14ac:dyDescent="0.2">
      <c r="A35" s="261" t="s">
        <v>72</v>
      </c>
      <c r="B35" s="153"/>
      <c r="C35" s="151"/>
      <c r="D35" s="151"/>
      <c r="E35" s="151"/>
      <c r="F35" s="152"/>
      <c r="G35" s="152"/>
      <c r="H35" s="152"/>
      <c r="M35" s="252" t="s">
        <v>274</v>
      </c>
      <c r="N35" s="250" t="s">
        <v>539</v>
      </c>
    </row>
    <row r="36" spans="1:14" ht="15" x14ac:dyDescent="0.2">
      <c r="A36" s="262" t="s">
        <v>76</v>
      </c>
      <c r="B36" s="153"/>
      <c r="C36" s="151"/>
      <c r="D36" s="151"/>
      <c r="E36" s="151"/>
      <c r="F36" s="152"/>
      <c r="G36" s="152"/>
      <c r="H36" s="152"/>
      <c r="M36" s="252" t="s">
        <v>275</v>
      </c>
      <c r="N36" s="250" t="s">
        <v>540</v>
      </c>
    </row>
    <row r="37" spans="1:14" ht="15" x14ac:dyDescent="0.2">
      <c r="A37" s="261" t="s">
        <v>77</v>
      </c>
      <c r="B37" s="153"/>
      <c r="C37" s="151"/>
      <c r="D37" s="151"/>
      <c r="E37" s="151"/>
      <c r="F37" s="152"/>
      <c r="G37" s="152"/>
      <c r="H37" s="152"/>
      <c r="M37" s="252" t="s">
        <v>276</v>
      </c>
      <c r="N37" s="250" t="s">
        <v>541</v>
      </c>
    </row>
    <row r="38" spans="1:14" ht="15" x14ac:dyDescent="0.2">
      <c r="A38" s="261" t="s">
        <v>78</v>
      </c>
      <c r="B38" s="153"/>
      <c r="C38" s="151"/>
      <c r="D38" s="151"/>
      <c r="E38" s="151"/>
      <c r="F38" s="152"/>
      <c r="G38" s="152"/>
      <c r="H38" s="152"/>
      <c r="M38" s="252" t="s">
        <v>277</v>
      </c>
      <c r="N38" s="250" t="s">
        <v>542</v>
      </c>
    </row>
    <row r="39" spans="1:14" ht="15" x14ac:dyDescent="0.2">
      <c r="A39" s="261" t="s">
        <v>79</v>
      </c>
      <c r="B39" s="153"/>
      <c r="C39" s="151"/>
      <c r="D39" s="151"/>
      <c r="E39" s="151"/>
      <c r="F39" s="152"/>
      <c r="G39" s="152"/>
      <c r="H39" s="152"/>
      <c r="M39" s="252" t="s">
        <v>933</v>
      </c>
      <c r="N39" s="250" t="s">
        <v>543</v>
      </c>
    </row>
    <row r="40" spans="1:14" ht="15" x14ac:dyDescent="0.2">
      <c r="A40" s="261" t="s">
        <v>80</v>
      </c>
      <c r="B40" s="153"/>
      <c r="C40" s="151"/>
      <c r="D40" s="151"/>
      <c r="E40" s="151"/>
      <c r="F40" s="152"/>
      <c r="G40" s="152"/>
      <c r="H40" s="152"/>
      <c r="M40" s="252" t="s">
        <v>278</v>
      </c>
      <c r="N40" s="250" t="s">
        <v>544</v>
      </c>
    </row>
    <row r="41" spans="1:14" ht="15" x14ac:dyDescent="0.2">
      <c r="A41" s="261" t="s">
        <v>81</v>
      </c>
      <c r="B41" s="153"/>
      <c r="C41" s="151"/>
      <c r="D41" s="151"/>
      <c r="E41" s="151"/>
      <c r="F41" s="152"/>
      <c r="G41" s="152"/>
      <c r="H41" s="152"/>
      <c r="M41" s="252" t="s">
        <v>281</v>
      </c>
      <c r="N41" s="250" t="s">
        <v>545</v>
      </c>
    </row>
    <row r="42" spans="1:14" ht="15" x14ac:dyDescent="0.2">
      <c r="A42" s="261" t="s">
        <v>82</v>
      </c>
      <c r="B42" s="153"/>
      <c r="C42" s="151"/>
      <c r="D42" s="151"/>
      <c r="E42" s="151"/>
      <c r="F42" s="152"/>
      <c r="G42" s="152"/>
      <c r="H42" s="152"/>
      <c r="M42" s="252" t="s">
        <v>934</v>
      </c>
      <c r="N42" s="250" t="s">
        <v>546</v>
      </c>
    </row>
    <row r="43" spans="1:14" ht="15" x14ac:dyDescent="0.2">
      <c r="B43" s="153"/>
      <c r="C43" s="151"/>
      <c r="D43" s="151"/>
      <c r="E43" s="151"/>
      <c r="F43" s="152"/>
      <c r="G43" s="152"/>
      <c r="H43" s="152"/>
      <c r="M43" s="252" t="s">
        <v>935</v>
      </c>
      <c r="N43" s="250" t="s">
        <v>547</v>
      </c>
    </row>
    <row r="44" spans="1:14" ht="15" x14ac:dyDescent="0.2">
      <c r="A44" s="259" t="s">
        <v>485</v>
      </c>
      <c r="B44" s="153"/>
      <c r="C44" s="151"/>
      <c r="D44" s="151"/>
      <c r="E44" s="151"/>
      <c r="F44" s="152"/>
      <c r="G44" s="152"/>
      <c r="H44" s="152"/>
      <c r="M44" s="252" t="s">
        <v>283</v>
      </c>
      <c r="N44" s="250" t="s">
        <v>548</v>
      </c>
    </row>
    <row r="45" spans="1:14" ht="15" x14ac:dyDescent="0.2">
      <c r="A45" s="253" t="s">
        <v>486</v>
      </c>
      <c r="B45" s="153" t="s">
        <v>487</v>
      </c>
      <c r="C45" s="308"/>
      <c r="D45" s="151">
        <v>1</v>
      </c>
      <c r="E45" s="151"/>
      <c r="F45" s="152"/>
      <c r="G45" s="152"/>
      <c r="H45" s="152"/>
      <c r="M45" s="252" t="s">
        <v>280</v>
      </c>
      <c r="N45" s="250" t="s">
        <v>549</v>
      </c>
    </row>
    <row r="46" spans="1:14" ht="15" x14ac:dyDescent="0.2">
      <c r="A46" s="253" t="s">
        <v>488</v>
      </c>
      <c r="B46" s="153" t="s">
        <v>489</v>
      </c>
      <c r="C46" s="151"/>
      <c r="D46" s="151"/>
      <c r="E46" s="151"/>
      <c r="F46" s="152"/>
      <c r="G46" s="152"/>
      <c r="H46" s="152"/>
      <c r="M46" s="252" t="s">
        <v>282</v>
      </c>
      <c r="N46" s="250" t="s">
        <v>550</v>
      </c>
    </row>
    <row r="47" spans="1:14" ht="15" x14ac:dyDescent="0.2">
      <c r="A47" s="253" t="s">
        <v>490</v>
      </c>
      <c r="B47" s="153" t="s">
        <v>491</v>
      </c>
      <c r="C47" s="309"/>
      <c r="D47" s="151"/>
      <c r="E47" s="151"/>
      <c r="F47" s="152"/>
      <c r="G47" s="152"/>
      <c r="H47" s="152"/>
      <c r="M47" s="252" t="s">
        <v>279</v>
      </c>
      <c r="N47" s="250" t="s">
        <v>551</v>
      </c>
    </row>
    <row r="48" spans="1:14" ht="15" x14ac:dyDescent="0.2">
      <c r="A48" s="253" t="s">
        <v>492</v>
      </c>
      <c r="B48" s="153" t="s">
        <v>493</v>
      </c>
      <c r="C48" s="310"/>
      <c r="D48" s="151"/>
      <c r="E48" s="151"/>
      <c r="F48" s="152"/>
      <c r="G48" s="152"/>
      <c r="H48" s="152"/>
      <c r="M48" s="252" t="s">
        <v>936</v>
      </c>
      <c r="N48" s="250" t="s">
        <v>552</v>
      </c>
    </row>
    <row r="49" spans="1:14" ht="25.5" x14ac:dyDescent="0.2">
      <c r="A49" s="260" t="s">
        <v>494</v>
      </c>
      <c r="B49" s="153" t="s">
        <v>495</v>
      </c>
      <c r="C49" s="311"/>
      <c r="D49" s="151">
        <v>1</v>
      </c>
      <c r="E49" s="151"/>
      <c r="F49" s="152"/>
      <c r="G49" s="152"/>
      <c r="H49" s="152"/>
      <c r="M49" s="252" t="s">
        <v>937</v>
      </c>
      <c r="N49" s="250" t="s">
        <v>553</v>
      </c>
    </row>
    <row r="50" spans="1:14" ht="15" x14ac:dyDescent="0.2">
      <c r="A50" s="253" t="s">
        <v>496</v>
      </c>
      <c r="B50" s="153" t="s">
        <v>497</v>
      </c>
      <c r="C50" s="312"/>
      <c r="D50" s="151">
        <v>1</v>
      </c>
      <c r="E50" s="151"/>
      <c r="F50" s="152"/>
      <c r="G50" s="152"/>
      <c r="H50" s="152"/>
      <c r="M50" s="252" t="s">
        <v>938</v>
      </c>
      <c r="N50" s="250" t="s">
        <v>526</v>
      </c>
    </row>
    <row r="51" spans="1:14" ht="15" x14ac:dyDescent="0.2">
      <c r="A51" s="253" t="s">
        <v>498</v>
      </c>
      <c r="B51" s="153" t="s">
        <v>499</v>
      </c>
      <c r="C51" s="313"/>
      <c r="D51" s="151">
        <v>1</v>
      </c>
      <c r="E51" s="151"/>
      <c r="F51" s="152"/>
      <c r="G51" s="152"/>
      <c r="H51" s="152"/>
      <c r="M51" s="252" t="s">
        <v>174</v>
      </c>
      <c r="N51" s="250" t="s">
        <v>554</v>
      </c>
    </row>
    <row r="52" spans="1:14" ht="15" x14ac:dyDescent="0.2">
      <c r="B52" s="153"/>
      <c r="C52" s="151"/>
      <c r="D52" s="151"/>
      <c r="E52" s="151"/>
      <c r="F52" s="152"/>
      <c r="G52" s="152"/>
      <c r="H52" s="152"/>
      <c r="M52" s="252" t="s">
        <v>175</v>
      </c>
      <c r="N52" s="250" t="s">
        <v>555</v>
      </c>
    </row>
    <row r="53" spans="1:14" ht="15" x14ac:dyDescent="0.2">
      <c r="B53" s="153"/>
      <c r="C53" s="151"/>
      <c r="D53" s="151"/>
      <c r="E53" s="151"/>
      <c r="F53" s="152"/>
      <c r="G53" s="152"/>
      <c r="H53" s="152"/>
      <c r="M53" s="252" t="s">
        <v>176</v>
      </c>
      <c r="N53" s="250" t="s">
        <v>556</v>
      </c>
    </row>
    <row r="54" spans="1:14" ht="15" x14ac:dyDescent="0.2">
      <c r="B54" s="153"/>
      <c r="C54" s="151"/>
      <c r="D54" s="151"/>
      <c r="E54" s="151"/>
      <c r="F54" s="152"/>
      <c r="G54" s="152"/>
      <c r="H54" s="152"/>
      <c r="M54" s="252" t="s">
        <v>177</v>
      </c>
      <c r="N54" s="250" t="s">
        <v>557</v>
      </c>
    </row>
    <row r="55" spans="1:14" ht="15" x14ac:dyDescent="0.2">
      <c r="B55" s="153"/>
      <c r="C55" s="151"/>
      <c r="D55" s="151"/>
      <c r="E55" s="151"/>
      <c r="F55" s="152"/>
      <c r="G55" s="152"/>
      <c r="H55" s="152"/>
      <c r="M55" s="252" t="s">
        <v>180</v>
      </c>
      <c r="N55" s="250" t="s">
        <v>558</v>
      </c>
    </row>
    <row r="56" spans="1:14" ht="15" x14ac:dyDescent="0.2">
      <c r="B56" s="153"/>
      <c r="C56" s="151"/>
      <c r="D56" s="151"/>
      <c r="E56" s="151"/>
      <c r="F56" s="152"/>
      <c r="G56" s="152"/>
      <c r="H56" s="152"/>
      <c r="M56" s="252" t="s">
        <v>181</v>
      </c>
      <c r="N56" s="250" t="s">
        <v>559</v>
      </c>
    </row>
    <row r="57" spans="1:14" ht="15" x14ac:dyDescent="0.2">
      <c r="B57" s="153"/>
      <c r="C57" s="151"/>
      <c r="D57" s="151"/>
      <c r="E57" s="151"/>
      <c r="F57" s="152"/>
      <c r="G57" s="152"/>
      <c r="H57" s="152"/>
      <c r="M57" s="252" t="s">
        <v>179</v>
      </c>
      <c r="N57" s="250" t="s">
        <v>560</v>
      </c>
    </row>
    <row r="58" spans="1:14" ht="15" x14ac:dyDescent="0.2">
      <c r="B58" s="153"/>
      <c r="C58" s="151"/>
      <c r="D58" s="151"/>
      <c r="E58" s="151"/>
      <c r="F58" s="152"/>
      <c r="G58" s="152"/>
      <c r="H58" s="152"/>
      <c r="M58" s="252" t="s">
        <v>183</v>
      </c>
      <c r="N58" s="250" t="s">
        <v>561</v>
      </c>
    </row>
    <row r="59" spans="1:14" ht="15" x14ac:dyDescent="0.2">
      <c r="B59" s="153"/>
      <c r="C59" s="151"/>
      <c r="D59" s="151"/>
      <c r="E59" s="151"/>
      <c r="F59" s="152"/>
      <c r="G59" s="152"/>
      <c r="H59" s="152"/>
      <c r="M59" s="252" t="s">
        <v>184</v>
      </c>
      <c r="N59" s="250" t="s">
        <v>562</v>
      </c>
    </row>
    <row r="60" spans="1:14" ht="15" x14ac:dyDescent="0.2">
      <c r="A60" s="253" t="s">
        <v>98</v>
      </c>
      <c r="B60" s="153" t="s">
        <v>1015</v>
      </c>
      <c r="C60" s="151"/>
      <c r="D60" s="151"/>
      <c r="E60" s="151"/>
      <c r="F60" s="152"/>
      <c r="G60" s="152"/>
      <c r="M60" s="252" t="s">
        <v>939</v>
      </c>
      <c r="N60" s="250" t="s">
        <v>563</v>
      </c>
    </row>
    <row r="61" spans="1:14" ht="15" x14ac:dyDescent="0.2">
      <c r="A61" s="253" t="s">
        <v>1016</v>
      </c>
      <c r="B61" s="153"/>
      <c r="C61" s="151"/>
      <c r="D61" s="151"/>
      <c r="E61" s="151"/>
      <c r="F61" s="152"/>
      <c r="G61" s="152"/>
      <c r="M61" s="252" t="s">
        <v>186</v>
      </c>
      <c r="N61" s="250" t="s">
        <v>564</v>
      </c>
    </row>
    <row r="62" spans="1:14" ht="15" x14ac:dyDescent="0.2">
      <c r="A62" s="253" t="s">
        <v>1017</v>
      </c>
      <c r="B62" s="375" t="s">
        <v>1015</v>
      </c>
      <c r="M62" s="252" t="s">
        <v>187</v>
      </c>
      <c r="N62" s="250" t="s">
        <v>565</v>
      </c>
    </row>
    <row r="63" spans="1:14" ht="15" x14ac:dyDescent="0.2">
      <c r="A63" s="253" t="s">
        <v>1018</v>
      </c>
      <c r="B63" s="375" t="s">
        <v>1015</v>
      </c>
      <c r="M63" s="252" t="s">
        <v>189</v>
      </c>
      <c r="N63" s="339" t="s">
        <v>566</v>
      </c>
    </row>
    <row r="64" spans="1:14" ht="15" x14ac:dyDescent="0.2">
      <c r="A64" s="253" t="s">
        <v>99</v>
      </c>
      <c r="B64" s="375"/>
      <c r="M64" s="252" t="s">
        <v>185</v>
      </c>
      <c r="N64" s="250" t="s">
        <v>567</v>
      </c>
    </row>
    <row r="65" spans="1:14" ht="15" x14ac:dyDescent="0.2">
      <c r="A65" s="253" t="s">
        <v>1019</v>
      </c>
      <c r="B65" s="375" t="s">
        <v>1015</v>
      </c>
      <c r="M65" s="252" t="s">
        <v>188</v>
      </c>
      <c r="N65" s="250" t="s">
        <v>568</v>
      </c>
    </row>
    <row r="66" spans="1:14" ht="15" x14ac:dyDescent="0.2">
      <c r="A66" s="253" t="s">
        <v>1020</v>
      </c>
      <c r="B66" s="375" t="s">
        <v>1015</v>
      </c>
      <c r="M66" s="252" t="s">
        <v>182</v>
      </c>
      <c r="N66" s="250" t="s">
        <v>569</v>
      </c>
    </row>
    <row r="67" spans="1:14" ht="15" x14ac:dyDescent="0.2">
      <c r="A67" s="253" t="s">
        <v>1021</v>
      </c>
      <c r="B67" s="375" t="s">
        <v>1015</v>
      </c>
      <c r="M67" s="252" t="s">
        <v>940</v>
      </c>
      <c r="N67" s="250" t="s">
        <v>570</v>
      </c>
    </row>
    <row r="68" spans="1:14" ht="15" x14ac:dyDescent="0.2">
      <c r="A68" s="253" t="s">
        <v>1022</v>
      </c>
      <c r="B68" s="375" t="s">
        <v>1015</v>
      </c>
      <c r="M68" s="252" t="s">
        <v>941</v>
      </c>
      <c r="N68" s="250" t="s">
        <v>571</v>
      </c>
    </row>
    <row r="69" spans="1:14" ht="15" x14ac:dyDescent="0.2">
      <c r="A69" s="253" t="s">
        <v>1023</v>
      </c>
      <c r="B69" s="375">
        <v>2.2999999999999998</v>
      </c>
      <c r="M69" s="252" t="s">
        <v>942</v>
      </c>
      <c r="N69" s="250" t="s">
        <v>572</v>
      </c>
    </row>
    <row r="70" spans="1:14" ht="15" x14ac:dyDescent="0.2">
      <c r="A70" s="253" t="s">
        <v>1024</v>
      </c>
      <c r="B70" s="375"/>
      <c r="M70" s="252" t="s">
        <v>943</v>
      </c>
      <c r="N70" s="250" t="s">
        <v>526</v>
      </c>
    </row>
    <row r="71" spans="1:14" ht="15" x14ac:dyDescent="0.2">
      <c r="A71" s="253" t="s">
        <v>1025</v>
      </c>
      <c r="B71" s="375" t="s">
        <v>1015</v>
      </c>
      <c r="M71" s="252" t="s">
        <v>191</v>
      </c>
      <c r="N71" s="250" t="s">
        <v>573</v>
      </c>
    </row>
    <row r="72" spans="1:14" ht="15" x14ac:dyDescent="0.2">
      <c r="A72" s="253" t="s">
        <v>1026</v>
      </c>
      <c r="B72" s="375" t="s">
        <v>1015</v>
      </c>
      <c r="M72" s="252" t="s">
        <v>192</v>
      </c>
      <c r="N72" s="250" t="s">
        <v>574</v>
      </c>
    </row>
    <row r="73" spans="1:14" ht="15" x14ac:dyDescent="0.2">
      <c r="A73" s="253" t="s">
        <v>1027</v>
      </c>
      <c r="B73" s="375" t="s">
        <v>1015</v>
      </c>
      <c r="M73" s="252" t="s">
        <v>194</v>
      </c>
      <c r="N73" s="250" t="s">
        <v>575</v>
      </c>
    </row>
    <row r="74" spans="1:14" ht="15" x14ac:dyDescent="0.2">
      <c r="A74" s="253" t="s">
        <v>1029</v>
      </c>
      <c r="B74" s="375" t="s">
        <v>1015</v>
      </c>
      <c r="M74" s="252" t="s">
        <v>193</v>
      </c>
      <c r="N74" s="250" t="s">
        <v>576</v>
      </c>
    </row>
    <row r="75" spans="1:14" ht="15" x14ac:dyDescent="0.2">
      <c r="A75" s="253" t="s">
        <v>1030</v>
      </c>
      <c r="M75" s="252" t="s">
        <v>199</v>
      </c>
      <c r="N75" s="250" t="s">
        <v>577</v>
      </c>
    </row>
    <row r="76" spans="1:14" ht="15" x14ac:dyDescent="0.2">
      <c r="A76" s="253" t="s">
        <v>1031</v>
      </c>
      <c r="B76" s="375"/>
      <c r="M76" s="252" t="s">
        <v>198</v>
      </c>
      <c r="N76" s="250" t="s">
        <v>578</v>
      </c>
    </row>
    <row r="77" spans="1:14" ht="15" x14ac:dyDescent="0.2">
      <c r="A77" s="253" t="s">
        <v>1032</v>
      </c>
      <c r="B77" s="375"/>
      <c r="M77" s="252" t="s">
        <v>195</v>
      </c>
      <c r="N77" s="250" t="s">
        <v>579</v>
      </c>
    </row>
    <row r="78" spans="1:14" ht="15" x14ac:dyDescent="0.2">
      <c r="A78" s="253" t="s">
        <v>1033</v>
      </c>
      <c r="B78" s="375"/>
      <c r="M78" s="252" t="s">
        <v>196</v>
      </c>
      <c r="N78" s="250" t="s">
        <v>580</v>
      </c>
    </row>
    <row r="79" spans="1:14" ht="15" x14ac:dyDescent="0.2">
      <c r="A79" s="253" t="s">
        <v>1034</v>
      </c>
      <c r="B79" s="375"/>
      <c r="M79" s="252" t="s">
        <v>197</v>
      </c>
      <c r="N79" s="250" t="s">
        <v>581</v>
      </c>
    </row>
    <row r="80" spans="1:14" ht="15" x14ac:dyDescent="0.2">
      <c r="A80" s="253" t="s">
        <v>1035</v>
      </c>
      <c r="B80" s="375"/>
      <c r="M80" s="252" t="s">
        <v>200</v>
      </c>
      <c r="N80" s="250" t="s">
        <v>582</v>
      </c>
    </row>
    <row r="81" spans="1:14" ht="15" x14ac:dyDescent="0.2">
      <c r="A81" s="253" t="s">
        <v>1028</v>
      </c>
      <c r="B81" s="375"/>
      <c r="M81" s="252" t="s">
        <v>203</v>
      </c>
      <c r="N81" s="250" t="s">
        <v>583</v>
      </c>
    </row>
    <row r="82" spans="1:14" ht="15" x14ac:dyDescent="0.2">
      <c r="M82" s="252" t="s">
        <v>202</v>
      </c>
      <c r="N82" s="250" t="s">
        <v>584</v>
      </c>
    </row>
    <row r="83" spans="1:14" ht="15" x14ac:dyDescent="0.2">
      <c r="M83" s="252" t="s">
        <v>204</v>
      </c>
      <c r="N83" s="250" t="s">
        <v>585</v>
      </c>
    </row>
    <row r="84" spans="1:14" ht="15" x14ac:dyDescent="0.2">
      <c r="M84" s="252" t="s">
        <v>201</v>
      </c>
      <c r="N84" s="250" t="s">
        <v>586</v>
      </c>
    </row>
    <row r="85" spans="1:14" ht="15" x14ac:dyDescent="0.2">
      <c r="M85" s="252" t="s">
        <v>205</v>
      </c>
      <c r="N85" s="250" t="s">
        <v>587</v>
      </c>
    </row>
    <row r="86" spans="1:14" ht="15" x14ac:dyDescent="0.2">
      <c r="M86" s="252" t="s">
        <v>944</v>
      </c>
      <c r="N86" s="250" t="s">
        <v>588</v>
      </c>
    </row>
    <row r="87" spans="1:14" ht="15" x14ac:dyDescent="0.2">
      <c r="M87" s="252" t="s">
        <v>945</v>
      </c>
      <c r="N87" s="250" t="s">
        <v>526</v>
      </c>
    </row>
    <row r="88" spans="1:14" ht="15" x14ac:dyDescent="0.2">
      <c r="M88" s="252" t="s">
        <v>589</v>
      </c>
      <c r="N88" s="250"/>
    </row>
    <row r="89" spans="1:14" ht="15" x14ac:dyDescent="0.2">
      <c r="M89" s="252" t="s">
        <v>311</v>
      </c>
      <c r="N89" s="250" t="s">
        <v>590</v>
      </c>
    </row>
    <row r="90" spans="1:14" ht="15" x14ac:dyDescent="0.2">
      <c r="M90" s="252" t="s">
        <v>308</v>
      </c>
      <c r="N90" s="250" t="s">
        <v>591</v>
      </c>
    </row>
    <row r="91" spans="1:14" ht="15" x14ac:dyDescent="0.2">
      <c r="M91" s="252" t="s">
        <v>314</v>
      </c>
      <c r="N91" s="250" t="s">
        <v>592</v>
      </c>
    </row>
    <row r="92" spans="1:14" ht="15" x14ac:dyDescent="0.2">
      <c r="M92" s="252" t="s">
        <v>316</v>
      </c>
      <c r="N92" s="250" t="s">
        <v>593</v>
      </c>
    </row>
    <row r="93" spans="1:14" ht="15" x14ac:dyDescent="0.2">
      <c r="M93" s="252" t="s">
        <v>309</v>
      </c>
      <c r="N93" s="250" t="s">
        <v>594</v>
      </c>
    </row>
    <row r="94" spans="1:14" ht="15" x14ac:dyDescent="0.2">
      <c r="M94" s="252" t="s">
        <v>312</v>
      </c>
      <c r="N94" s="250" t="s">
        <v>595</v>
      </c>
    </row>
    <row r="95" spans="1:14" ht="15" x14ac:dyDescent="0.2">
      <c r="M95" s="252" t="s">
        <v>315</v>
      </c>
      <c r="N95" s="250" t="s">
        <v>596</v>
      </c>
    </row>
    <row r="96" spans="1:14" ht="15" x14ac:dyDescent="0.2">
      <c r="M96" s="252" t="s">
        <v>303</v>
      </c>
      <c r="N96" s="250" t="s">
        <v>597</v>
      </c>
    </row>
    <row r="97" spans="13:14" ht="15" x14ac:dyDescent="0.2">
      <c r="M97" s="252" t="s">
        <v>301</v>
      </c>
      <c r="N97" s="250" t="s">
        <v>598</v>
      </c>
    </row>
    <row r="98" spans="13:14" ht="15" x14ac:dyDescent="0.2">
      <c r="M98" s="252" t="s">
        <v>310</v>
      </c>
      <c r="N98" s="250" t="s">
        <v>599</v>
      </c>
    </row>
    <row r="99" spans="13:14" ht="15" x14ac:dyDescent="0.2">
      <c r="M99" s="252" t="s">
        <v>319</v>
      </c>
      <c r="N99" s="250" t="s">
        <v>600</v>
      </c>
    </row>
    <row r="100" spans="13:14" ht="15" x14ac:dyDescent="0.2">
      <c r="M100" s="252" t="s">
        <v>313</v>
      </c>
      <c r="N100" s="250" t="s">
        <v>601</v>
      </c>
    </row>
    <row r="101" spans="13:14" ht="15" x14ac:dyDescent="0.2">
      <c r="M101" s="252" t="s">
        <v>305</v>
      </c>
      <c r="N101" s="250" t="s">
        <v>602</v>
      </c>
    </row>
    <row r="102" spans="13:14" ht="15" x14ac:dyDescent="0.2">
      <c r="M102" s="252" t="s">
        <v>304</v>
      </c>
      <c r="N102" s="250" t="s">
        <v>603</v>
      </c>
    </row>
    <row r="103" spans="13:14" ht="15" x14ac:dyDescent="0.2">
      <c r="M103" s="252" t="s">
        <v>318</v>
      </c>
      <c r="N103" s="250" t="s">
        <v>604</v>
      </c>
    </row>
    <row r="104" spans="13:14" ht="15" x14ac:dyDescent="0.2">
      <c r="M104" s="252" t="s">
        <v>307</v>
      </c>
      <c r="N104" s="250" t="s">
        <v>605</v>
      </c>
    </row>
    <row r="105" spans="13:14" ht="15" x14ac:dyDescent="0.2">
      <c r="M105" s="252" t="s">
        <v>300</v>
      </c>
      <c r="N105" s="250" t="s">
        <v>606</v>
      </c>
    </row>
    <row r="106" spans="13:14" ht="15" x14ac:dyDescent="0.2">
      <c r="M106" s="252" t="s">
        <v>302</v>
      </c>
      <c r="N106" s="250" t="s">
        <v>607</v>
      </c>
    </row>
    <row r="107" spans="13:14" ht="15" x14ac:dyDescent="0.2">
      <c r="M107" s="252" t="s">
        <v>306</v>
      </c>
      <c r="N107" s="250" t="s">
        <v>608</v>
      </c>
    </row>
    <row r="108" spans="13:14" ht="15" x14ac:dyDescent="0.2">
      <c r="M108" s="252" t="s">
        <v>317</v>
      </c>
      <c r="N108" s="250" t="s">
        <v>609</v>
      </c>
    </row>
    <row r="109" spans="13:14" ht="15" x14ac:dyDescent="0.2">
      <c r="M109" s="252" t="s">
        <v>946</v>
      </c>
      <c r="N109" s="250" t="s">
        <v>610</v>
      </c>
    </row>
    <row r="110" spans="13:14" ht="15" x14ac:dyDescent="0.2">
      <c r="M110" s="252" t="s">
        <v>328</v>
      </c>
      <c r="N110" s="250" t="s">
        <v>611</v>
      </c>
    </row>
    <row r="111" spans="13:14" ht="15" x14ac:dyDescent="0.2">
      <c r="M111" s="252" t="s">
        <v>947</v>
      </c>
      <c r="N111" s="250" t="s">
        <v>612</v>
      </c>
    </row>
    <row r="112" spans="13:14" ht="15" x14ac:dyDescent="0.2">
      <c r="M112" s="252" t="s">
        <v>948</v>
      </c>
      <c r="N112" s="250" t="s">
        <v>526</v>
      </c>
    </row>
    <row r="113" spans="13:14" ht="15" x14ac:dyDescent="0.2">
      <c r="M113" s="252" t="s">
        <v>140</v>
      </c>
      <c r="N113" s="250" t="s">
        <v>613</v>
      </c>
    </row>
    <row r="114" spans="13:14" ht="15" x14ac:dyDescent="0.2">
      <c r="M114" s="252" t="s">
        <v>141</v>
      </c>
      <c r="N114" s="250" t="s">
        <v>614</v>
      </c>
    </row>
    <row r="115" spans="13:14" ht="15" x14ac:dyDescent="0.2">
      <c r="M115" s="252" t="s">
        <v>143</v>
      </c>
      <c r="N115" s="250" t="s">
        <v>615</v>
      </c>
    </row>
    <row r="116" spans="13:14" ht="15" x14ac:dyDescent="0.2">
      <c r="M116" s="252" t="s">
        <v>144</v>
      </c>
      <c r="N116" s="250" t="s">
        <v>616</v>
      </c>
    </row>
    <row r="117" spans="13:14" ht="15" x14ac:dyDescent="0.2">
      <c r="M117" s="252" t="s">
        <v>145</v>
      </c>
      <c r="N117" s="250" t="s">
        <v>617</v>
      </c>
    </row>
    <row r="118" spans="13:14" ht="15" x14ac:dyDescent="0.2">
      <c r="M118" s="252" t="s">
        <v>146</v>
      </c>
      <c r="N118" s="250" t="s">
        <v>618</v>
      </c>
    </row>
    <row r="119" spans="13:14" ht="15" x14ac:dyDescent="0.2">
      <c r="M119" s="252" t="s">
        <v>150</v>
      </c>
      <c r="N119" s="250" t="s">
        <v>619</v>
      </c>
    </row>
    <row r="120" spans="13:14" ht="15" x14ac:dyDescent="0.2">
      <c r="M120" s="252" t="s">
        <v>949</v>
      </c>
      <c r="N120" s="250" t="s">
        <v>620</v>
      </c>
    </row>
    <row r="121" spans="13:14" ht="15" x14ac:dyDescent="0.2">
      <c r="M121" s="252" t="s">
        <v>152</v>
      </c>
      <c r="N121" s="250" t="s">
        <v>621</v>
      </c>
    </row>
    <row r="122" spans="13:14" ht="15" x14ac:dyDescent="0.2">
      <c r="M122" s="252" t="s">
        <v>147</v>
      </c>
      <c r="N122" s="250" t="s">
        <v>622</v>
      </c>
    </row>
    <row r="123" spans="13:14" ht="15" x14ac:dyDescent="0.2">
      <c r="M123" s="252" t="s">
        <v>153</v>
      </c>
      <c r="N123" s="250" t="s">
        <v>623</v>
      </c>
    </row>
    <row r="124" spans="13:14" ht="15" x14ac:dyDescent="0.2">
      <c r="M124" s="252" t="s">
        <v>149</v>
      </c>
      <c r="N124" s="250" t="s">
        <v>624</v>
      </c>
    </row>
    <row r="125" spans="13:14" ht="15" x14ac:dyDescent="0.2">
      <c r="M125" s="252" t="s">
        <v>148</v>
      </c>
      <c r="N125" s="250" t="s">
        <v>625</v>
      </c>
    </row>
    <row r="126" spans="13:14" ht="15" x14ac:dyDescent="0.2">
      <c r="M126" s="252" t="s">
        <v>950</v>
      </c>
      <c r="N126" s="250" t="s">
        <v>626</v>
      </c>
    </row>
    <row r="127" spans="13:14" ht="15" x14ac:dyDescent="0.2">
      <c r="M127" s="252" t="s">
        <v>163</v>
      </c>
      <c r="N127" s="250" t="s">
        <v>627</v>
      </c>
    </row>
    <row r="128" spans="13:14" ht="15" x14ac:dyDescent="0.2">
      <c r="M128" s="252" t="s">
        <v>162</v>
      </c>
      <c r="N128" s="250" t="s">
        <v>628</v>
      </c>
    </row>
    <row r="129" spans="13:14" ht="15" x14ac:dyDescent="0.2">
      <c r="M129" s="252" t="s">
        <v>158</v>
      </c>
      <c r="N129" s="250" t="s">
        <v>629</v>
      </c>
    </row>
    <row r="130" spans="13:14" ht="15" x14ac:dyDescent="0.2">
      <c r="M130" s="252" t="s">
        <v>151</v>
      </c>
      <c r="N130" s="250" t="s">
        <v>630</v>
      </c>
    </row>
    <row r="131" spans="13:14" ht="15" x14ac:dyDescent="0.2">
      <c r="M131" s="252" t="s">
        <v>156</v>
      </c>
      <c r="N131" s="250" t="s">
        <v>631</v>
      </c>
    </row>
    <row r="132" spans="13:14" ht="15" x14ac:dyDescent="0.2">
      <c r="M132" s="252" t="s">
        <v>157</v>
      </c>
      <c r="N132" s="250" t="s">
        <v>632</v>
      </c>
    </row>
    <row r="133" spans="13:14" ht="15" x14ac:dyDescent="0.2">
      <c r="M133" s="252" t="s">
        <v>154</v>
      </c>
      <c r="N133" s="250" t="s">
        <v>633</v>
      </c>
    </row>
    <row r="134" spans="13:14" ht="15" x14ac:dyDescent="0.2">
      <c r="M134" s="252" t="s">
        <v>155</v>
      </c>
      <c r="N134" s="250" t="s">
        <v>634</v>
      </c>
    </row>
    <row r="135" spans="13:14" ht="15" x14ac:dyDescent="0.2">
      <c r="M135" s="252" t="s">
        <v>951</v>
      </c>
      <c r="N135" s="250" t="s">
        <v>635</v>
      </c>
    </row>
    <row r="136" spans="13:14" ht="15" x14ac:dyDescent="0.2">
      <c r="M136" s="252" t="s">
        <v>165</v>
      </c>
      <c r="N136" s="250" t="s">
        <v>636</v>
      </c>
    </row>
    <row r="137" spans="13:14" ht="15" x14ac:dyDescent="0.2">
      <c r="M137" s="252" t="s">
        <v>164</v>
      </c>
      <c r="N137" s="250" t="s">
        <v>637</v>
      </c>
    </row>
    <row r="138" spans="13:14" ht="15" x14ac:dyDescent="0.2">
      <c r="M138" s="252" t="s">
        <v>952</v>
      </c>
      <c r="N138" s="250" t="s">
        <v>638</v>
      </c>
    </row>
    <row r="139" spans="13:14" ht="15" x14ac:dyDescent="0.2">
      <c r="M139" s="252" t="s">
        <v>161</v>
      </c>
      <c r="N139" s="250" t="s">
        <v>639</v>
      </c>
    </row>
    <row r="140" spans="13:14" ht="15" x14ac:dyDescent="0.2">
      <c r="M140" s="252" t="s">
        <v>953</v>
      </c>
      <c r="N140" s="250" t="s">
        <v>640</v>
      </c>
    </row>
    <row r="141" spans="13:14" ht="15" x14ac:dyDescent="0.2">
      <c r="M141" s="252" t="s">
        <v>954</v>
      </c>
      <c r="N141" s="250" t="s">
        <v>641</v>
      </c>
    </row>
    <row r="142" spans="13:14" ht="15" x14ac:dyDescent="0.2">
      <c r="M142" s="252" t="s">
        <v>955</v>
      </c>
      <c r="N142" s="250" t="s">
        <v>526</v>
      </c>
    </row>
    <row r="143" spans="13:14" ht="15" x14ac:dyDescent="0.2">
      <c r="M143" s="252" t="s">
        <v>335</v>
      </c>
      <c r="N143" s="250" t="s">
        <v>642</v>
      </c>
    </row>
    <row r="144" spans="13:14" ht="15" x14ac:dyDescent="0.2">
      <c r="M144" s="252" t="s">
        <v>336</v>
      </c>
      <c r="N144" s="250" t="s">
        <v>643</v>
      </c>
    </row>
    <row r="145" spans="13:14" ht="15" x14ac:dyDescent="0.2">
      <c r="M145" s="252" t="s">
        <v>333</v>
      </c>
      <c r="N145" s="250" t="s">
        <v>644</v>
      </c>
    </row>
    <row r="146" spans="13:14" ht="15" x14ac:dyDescent="0.2">
      <c r="M146" s="252" t="s">
        <v>334</v>
      </c>
      <c r="N146" s="250" t="s">
        <v>645</v>
      </c>
    </row>
    <row r="147" spans="13:14" ht="15" x14ac:dyDescent="0.2">
      <c r="M147" s="252" t="s">
        <v>329</v>
      </c>
      <c r="N147" s="250" t="s">
        <v>646</v>
      </c>
    </row>
    <row r="148" spans="13:14" ht="15" x14ac:dyDescent="0.2">
      <c r="M148" s="252" t="s">
        <v>332</v>
      </c>
      <c r="N148" s="250" t="s">
        <v>647</v>
      </c>
    </row>
    <row r="149" spans="13:14" ht="15" x14ac:dyDescent="0.2">
      <c r="M149" s="252" t="s">
        <v>330</v>
      </c>
      <c r="N149" s="250" t="s">
        <v>648</v>
      </c>
    </row>
    <row r="150" spans="13:14" ht="15" x14ac:dyDescent="0.2">
      <c r="M150" s="252" t="s">
        <v>331</v>
      </c>
      <c r="N150" s="250" t="s">
        <v>649</v>
      </c>
    </row>
    <row r="151" spans="13:14" ht="15" x14ac:dyDescent="0.2">
      <c r="M151" s="252" t="s">
        <v>337</v>
      </c>
      <c r="N151" s="250" t="s">
        <v>650</v>
      </c>
    </row>
    <row r="152" spans="13:14" ht="15" x14ac:dyDescent="0.2">
      <c r="M152" s="252" t="s">
        <v>339</v>
      </c>
      <c r="N152" s="250" t="s">
        <v>651</v>
      </c>
    </row>
    <row r="153" spans="13:14" ht="15" x14ac:dyDescent="0.2">
      <c r="M153" s="252" t="s">
        <v>338</v>
      </c>
      <c r="N153" s="250" t="s">
        <v>652</v>
      </c>
    </row>
    <row r="154" spans="13:14" ht="15" x14ac:dyDescent="0.2">
      <c r="M154" s="252" t="s">
        <v>956</v>
      </c>
      <c r="N154" s="250" t="s">
        <v>653</v>
      </c>
    </row>
    <row r="155" spans="13:14" ht="15" x14ac:dyDescent="0.2">
      <c r="M155" s="252" t="s">
        <v>957</v>
      </c>
      <c r="N155" s="250" t="s">
        <v>654</v>
      </c>
    </row>
    <row r="156" spans="13:14" ht="15" x14ac:dyDescent="0.2">
      <c r="M156" s="252" t="s">
        <v>958</v>
      </c>
      <c r="N156" s="250" t="s">
        <v>526</v>
      </c>
    </row>
    <row r="157" spans="13:14" ht="15" x14ac:dyDescent="0.2">
      <c r="M157" s="252" t="s">
        <v>284</v>
      </c>
      <c r="N157" s="250" t="s">
        <v>655</v>
      </c>
    </row>
    <row r="158" spans="13:14" ht="15" x14ac:dyDescent="0.2">
      <c r="M158" s="252" t="s">
        <v>285</v>
      </c>
      <c r="N158" s="250" t="s">
        <v>656</v>
      </c>
    </row>
    <row r="159" spans="13:14" ht="15" x14ac:dyDescent="0.2">
      <c r="M159" s="252" t="s">
        <v>286</v>
      </c>
      <c r="N159" s="250" t="s">
        <v>657</v>
      </c>
    </row>
    <row r="160" spans="13:14" ht="15" x14ac:dyDescent="0.2">
      <c r="M160" s="252" t="s">
        <v>287</v>
      </c>
      <c r="N160" s="250" t="s">
        <v>658</v>
      </c>
    </row>
    <row r="161" spans="13:14" ht="15" x14ac:dyDescent="0.2">
      <c r="M161" s="252" t="s">
        <v>288</v>
      </c>
      <c r="N161" s="250" t="s">
        <v>659</v>
      </c>
    </row>
    <row r="162" spans="13:14" ht="15" x14ac:dyDescent="0.2">
      <c r="M162" s="252" t="s">
        <v>289</v>
      </c>
      <c r="N162" s="250" t="s">
        <v>660</v>
      </c>
    </row>
    <row r="163" spans="13:14" ht="15" x14ac:dyDescent="0.2">
      <c r="M163" s="252" t="s">
        <v>290</v>
      </c>
      <c r="N163" s="250" t="s">
        <v>661</v>
      </c>
    </row>
    <row r="164" spans="13:14" ht="15" x14ac:dyDescent="0.2">
      <c r="M164" s="252" t="s">
        <v>291</v>
      </c>
      <c r="N164" s="250" t="s">
        <v>662</v>
      </c>
    </row>
    <row r="165" spans="13:14" ht="15" x14ac:dyDescent="0.2">
      <c r="M165" s="252" t="s">
        <v>292</v>
      </c>
      <c r="N165" s="250" t="s">
        <v>663</v>
      </c>
    </row>
    <row r="166" spans="13:14" ht="15" x14ac:dyDescent="0.2">
      <c r="M166" s="252" t="s">
        <v>293</v>
      </c>
      <c r="N166" s="250" t="s">
        <v>664</v>
      </c>
    </row>
    <row r="167" spans="13:14" ht="15" x14ac:dyDescent="0.2">
      <c r="M167" s="252" t="s">
        <v>294</v>
      </c>
      <c r="N167" s="250" t="s">
        <v>665</v>
      </c>
    </row>
    <row r="168" spans="13:14" ht="15" x14ac:dyDescent="0.2">
      <c r="M168" s="252" t="s">
        <v>296</v>
      </c>
      <c r="N168" s="250" t="s">
        <v>666</v>
      </c>
    </row>
    <row r="169" spans="13:14" ht="15" x14ac:dyDescent="0.2">
      <c r="M169" s="252" t="s">
        <v>295</v>
      </c>
      <c r="N169" s="250" t="s">
        <v>667</v>
      </c>
    </row>
    <row r="170" spans="13:14" ht="15" x14ac:dyDescent="0.2">
      <c r="M170" s="252" t="s">
        <v>298</v>
      </c>
      <c r="N170" s="250" t="s">
        <v>668</v>
      </c>
    </row>
    <row r="171" spans="13:14" ht="15" x14ac:dyDescent="0.2">
      <c r="M171" s="252" t="s">
        <v>297</v>
      </c>
      <c r="N171" s="250" t="s">
        <v>669</v>
      </c>
    </row>
    <row r="172" spans="13:14" ht="15" x14ac:dyDescent="0.2">
      <c r="M172" s="252" t="s">
        <v>959</v>
      </c>
      <c r="N172" s="250" t="s">
        <v>670</v>
      </c>
    </row>
    <row r="173" spans="13:14" ht="15" x14ac:dyDescent="0.2">
      <c r="M173" s="252" t="s">
        <v>960</v>
      </c>
      <c r="N173" s="250" t="s">
        <v>526</v>
      </c>
    </row>
    <row r="174" spans="13:14" ht="15" x14ac:dyDescent="0.2">
      <c r="M174" s="252" t="s">
        <v>320</v>
      </c>
      <c r="N174" s="250" t="s">
        <v>671</v>
      </c>
    </row>
    <row r="175" spans="13:14" ht="15" x14ac:dyDescent="0.2">
      <c r="M175" s="252" t="s">
        <v>321</v>
      </c>
      <c r="N175" s="250" t="s">
        <v>672</v>
      </c>
    </row>
    <row r="176" spans="13:14" ht="15" x14ac:dyDescent="0.2">
      <c r="M176" s="252" t="s">
        <v>325</v>
      </c>
      <c r="N176" s="250" t="s">
        <v>673</v>
      </c>
    </row>
    <row r="177" spans="13:14" ht="15" x14ac:dyDescent="0.2">
      <c r="M177" s="252" t="s">
        <v>322</v>
      </c>
      <c r="N177" s="250" t="s">
        <v>674</v>
      </c>
    </row>
    <row r="178" spans="13:14" ht="15" x14ac:dyDescent="0.2">
      <c r="M178" s="252" t="s">
        <v>323</v>
      </c>
      <c r="N178" s="250" t="s">
        <v>675</v>
      </c>
    </row>
    <row r="179" spans="13:14" ht="15" x14ac:dyDescent="0.2">
      <c r="M179" s="252" t="s">
        <v>324</v>
      </c>
      <c r="N179" s="250" t="s">
        <v>676</v>
      </c>
    </row>
    <row r="180" spans="13:14" ht="15" x14ac:dyDescent="0.2">
      <c r="M180" s="252" t="s">
        <v>961</v>
      </c>
      <c r="N180" s="250" t="s">
        <v>677</v>
      </c>
    </row>
    <row r="181" spans="13:14" ht="15" x14ac:dyDescent="0.2">
      <c r="M181" s="252" t="s">
        <v>962</v>
      </c>
      <c r="N181" s="250" t="s">
        <v>526</v>
      </c>
    </row>
    <row r="182" spans="13:14" ht="15" x14ac:dyDescent="0.2">
      <c r="M182" s="252" t="s">
        <v>207</v>
      </c>
      <c r="N182" s="250" t="s">
        <v>678</v>
      </c>
    </row>
    <row r="183" spans="13:14" ht="15" x14ac:dyDescent="0.2">
      <c r="M183" s="252" t="s">
        <v>208</v>
      </c>
      <c r="N183" s="250" t="s">
        <v>679</v>
      </c>
    </row>
    <row r="184" spans="13:14" ht="15" x14ac:dyDescent="0.2">
      <c r="M184" s="252" t="s">
        <v>209</v>
      </c>
      <c r="N184" s="250" t="s">
        <v>680</v>
      </c>
    </row>
    <row r="185" spans="13:14" ht="15" x14ac:dyDescent="0.2">
      <c r="M185" s="252" t="s">
        <v>963</v>
      </c>
      <c r="N185" s="250" t="s">
        <v>526</v>
      </c>
    </row>
    <row r="186" spans="13:14" ht="15" x14ac:dyDescent="0.2">
      <c r="M186" s="252" t="s">
        <v>211</v>
      </c>
      <c r="N186" s="250" t="s">
        <v>681</v>
      </c>
    </row>
    <row r="187" spans="13:14" ht="15" x14ac:dyDescent="0.2">
      <c r="M187" s="252" t="s">
        <v>212</v>
      </c>
      <c r="N187" s="250" t="s">
        <v>682</v>
      </c>
    </row>
    <row r="188" spans="13:14" ht="15" x14ac:dyDescent="0.2">
      <c r="M188" s="252" t="s">
        <v>213</v>
      </c>
      <c r="N188" s="250" t="s">
        <v>683</v>
      </c>
    </row>
    <row r="189" spans="13:14" ht="15" x14ac:dyDescent="0.2">
      <c r="M189" s="252" t="s">
        <v>214</v>
      </c>
      <c r="N189" s="250" t="s">
        <v>684</v>
      </c>
    </row>
    <row r="190" spans="13:14" ht="15" x14ac:dyDescent="0.2">
      <c r="M190" s="252" t="s">
        <v>215</v>
      </c>
      <c r="N190" s="250" t="s">
        <v>685</v>
      </c>
    </row>
    <row r="191" spans="13:14" ht="15" x14ac:dyDescent="0.2">
      <c r="M191" s="252" t="s">
        <v>216</v>
      </c>
      <c r="N191" s="250" t="s">
        <v>686</v>
      </c>
    </row>
    <row r="192" spans="13:14" ht="15" x14ac:dyDescent="0.2">
      <c r="M192" s="252" t="s">
        <v>218</v>
      </c>
      <c r="N192" s="250" t="s">
        <v>687</v>
      </c>
    </row>
    <row r="193" spans="13:14" ht="15" x14ac:dyDescent="0.2">
      <c r="M193" s="252" t="s">
        <v>219</v>
      </c>
      <c r="N193" s="250" t="s">
        <v>688</v>
      </c>
    </row>
    <row r="194" spans="13:14" ht="15" x14ac:dyDescent="0.2">
      <c r="M194" s="252" t="s">
        <v>964</v>
      </c>
      <c r="N194" s="250" t="s">
        <v>689</v>
      </c>
    </row>
    <row r="195" spans="13:14" ht="15" x14ac:dyDescent="0.2">
      <c r="M195" s="252" t="s">
        <v>217</v>
      </c>
      <c r="N195" s="250" t="s">
        <v>690</v>
      </c>
    </row>
    <row r="196" spans="13:14" ht="15" x14ac:dyDescent="0.2">
      <c r="M196" s="252" t="s">
        <v>965</v>
      </c>
      <c r="N196" s="250" t="s">
        <v>691</v>
      </c>
    </row>
    <row r="197" spans="13:14" ht="15" x14ac:dyDescent="0.2">
      <c r="M197" s="252" t="s">
        <v>966</v>
      </c>
      <c r="N197" s="250" t="s">
        <v>692</v>
      </c>
    </row>
    <row r="198" spans="13:14" ht="15" x14ac:dyDescent="0.2">
      <c r="M198" s="252" t="s">
        <v>967</v>
      </c>
      <c r="N198" s="250" t="s">
        <v>526</v>
      </c>
    </row>
    <row r="199" spans="13:14" ht="15" x14ac:dyDescent="0.2">
      <c r="M199" s="252" t="s">
        <v>110</v>
      </c>
      <c r="N199" s="250" t="s">
        <v>693</v>
      </c>
    </row>
    <row r="200" spans="13:14" ht="15" x14ac:dyDescent="0.2">
      <c r="M200" s="252" t="s">
        <v>111</v>
      </c>
      <c r="N200" s="250" t="s">
        <v>694</v>
      </c>
    </row>
    <row r="201" spans="13:14" ht="15" x14ac:dyDescent="0.2">
      <c r="M201" s="252" t="s">
        <v>112</v>
      </c>
      <c r="N201" s="250" t="s">
        <v>695</v>
      </c>
    </row>
    <row r="202" spans="13:14" ht="15" x14ac:dyDescent="0.2">
      <c r="M202" s="252" t="s">
        <v>113</v>
      </c>
      <c r="N202" s="250" t="s">
        <v>696</v>
      </c>
    </row>
    <row r="203" spans="13:14" ht="15" x14ac:dyDescent="0.2">
      <c r="M203" s="252" t="s">
        <v>117</v>
      </c>
      <c r="N203" s="250" t="s">
        <v>697</v>
      </c>
    </row>
    <row r="204" spans="13:14" ht="15" x14ac:dyDescent="0.2">
      <c r="M204" s="252" t="s">
        <v>115</v>
      </c>
      <c r="N204" s="250" t="s">
        <v>698</v>
      </c>
    </row>
    <row r="205" spans="13:14" ht="15" x14ac:dyDescent="0.2">
      <c r="M205" s="252" t="s">
        <v>119</v>
      </c>
      <c r="N205" s="250" t="s">
        <v>699</v>
      </c>
    </row>
    <row r="206" spans="13:14" ht="15" x14ac:dyDescent="0.2">
      <c r="M206" s="252" t="s">
        <v>116</v>
      </c>
      <c r="N206" s="250" t="s">
        <v>700</v>
      </c>
    </row>
    <row r="207" spans="13:14" ht="15" x14ac:dyDescent="0.2">
      <c r="M207" s="252" t="s">
        <v>120</v>
      </c>
      <c r="N207" s="250" t="s">
        <v>701</v>
      </c>
    </row>
    <row r="208" spans="13:14" ht="15" x14ac:dyDescent="0.2">
      <c r="M208" s="252" t="s">
        <v>118</v>
      </c>
      <c r="N208" s="250" t="s">
        <v>702</v>
      </c>
    </row>
    <row r="209" spans="13:14" ht="15" x14ac:dyDescent="0.2">
      <c r="M209" s="252" t="s">
        <v>114</v>
      </c>
      <c r="N209" s="250" t="s">
        <v>703</v>
      </c>
    </row>
    <row r="210" spans="13:14" ht="15" x14ac:dyDescent="0.2">
      <c r="M210" s="252" t="s">
        <v>968</v>
      </c>
      <c r="N210" s="250" t="s">
        <v>704</v>
      </c>
    </row>
    <row r="211" spans="13:14" ht="15" x14ac:dyDescent="0.2">
      <c r="M211" s="252" t="s">
        <v>121</v>
      </c>
      <c r="N211" s="250" t="s">
        <v>705</v>
      </c>
    </row>
    <row r="212" spans="13:14" ht="15" x14ac:dyDescent="0.2">
      <c r="M212" s="252" t="s">
        <v>969</v>
      </c>
      <c r="N212" s="250" t="s">
        <v>706</v>
      </c>
    </row>
    <row r="213" spans="13:14" ht="15" x14ac:dyDescent="0.2">
      <c r="M213" s="252" t="s">
        <v>970</v>
      </c>
      <c r="N213" s="250" t="s">
        <v>707</v>
      </c>
    </row>
    <row r="214" spans="13:14" ht="15" x14ac:dyDescent="0.2">
      <c r="M214" s="252" t="s">
        <v>971</v>
      </c>
      <c r="N214" s="250" t="s">
        <v>708</v>
      </c>
    </row>
    <row r="215" spans="13:14" ht="15" x14ac:dyDescent="0.2">
      <c r="M215" s="252" t="s">
        <v>972</v>
      </c>
      <c r="N215" s="250" t="s">
        <v>526</v>
      </c>
    </row>
    <row r="216" spans="13:14" ht="15" x14ac:dyDescent="0.2">
      <c r="M216" s="252" t="s">
        <v>342</v>
      </c>
      <c r="N216" s="250" t="s">
        <v>709</v>
      </c>
    </row>
    <row r="217" spans="13:14" ht="15" x14ac:dyDescent="0.2">
      <c r="M217" s="252" t="s">
        <v>343</v>
      </c>
      <c r="N217" s="250" t="s">
        <v>710</v>
      </c>
    </row>
    <row r="218" spans="13:14" ht="15" x14ac:dyDescent="0.2">
      <c r="M218" s="252" t="s">
        <v>344</v>
      </c>
      <c r="N218" s="250" t="s">
        <v>711</v>
      </c>
    </row>
    <row r="219" spans="13:14" ht="15" x14ac:dyDescent="0.2">
      <c r="M219" s="252" t="s">
        <v>973</v>
      </c>
      <c r="N219" s="250" t="s">
        <v>526</v>
      </c>
    </row>
    <row r="220" spans="13:14" ht="15" x14ac:dyDescent="0.2">
      <c r="M220" s="252" t="s">
        <v>129</v>
      </c>
      <c r="N220" s="250" t="s">
        <v>712</v>
      </c>
    </row>
    <row r="221" spans="13:14" ht="15" x14ac:dyDescent="0.2">
      <c r="M221" s="252" t="s">
        <v>122</v>
      </c>
      <c r="N221" s="250" t="s">
        <v>713</v>
      </c>
    </row>
    <row r="222" spans="13:14" ht="15" x14ac:dyDescent="0.2">
      <c r="M222" s="252" t="s">
        <v>132</v>
      </c>
      <c r="N222" s="250" t="s">
        <v>714</v>
      </c>
    </row>
    <row r="223" spans="13:14" ht="15" x14ac:dyDescent="0.2">
      <c r="M223" s="252" t="s">
        <v>123</v>
      </c>
      <c r="N223" s="250" t="s">
        <v>715</v>
      </c>
    </row>
    <row r="224" spans="13:14" ht="15" x14ac:dyDescent="0.2">
      <c r="M224" s="252" t="s">
        <v>125</v>
      </c>
      <c r="N224" s="250" t="s">
        <v>716</v>
      </c>
    </row>
    <row r="225" spans="13:14" ht="15" x14ac:dyDescent="0.2">
      <c r="M225" s="252" t="s">
        <v>126</v>
      </c>
      <c r="N225" s="250" t="s">
        <v>717</v>
      </c>
    </row>
    <row r="226" spans="13:14" ht="15" x14ac:dyDescent="0.2">
      <c r="M226" s="252" t="s">
        <v>128</v>
      </c>
      <c r="N226" s="250" t="s">
        <v>718</v>
      </c>
    </row>
    <row r="227" spans="13:14" ht="15" x14ac:dyDescent="0.2">
      <c r="M227" s="252" t="s">
        <v>130</v>
      </c>
      <c r="N227" s="250" t="s">
        <v>719</v>
      </c>
    </row>
    <row r="228" spans="13:14" ht="15" x14ac:dyDescent="0.2">
      <c r="M228" s="252" t="s">
        <v>131</v>
      </c>
      <c r="N228" s="250" t="s">
        <v>720</v>
      </c>
    </row>
    <row r="229" spans="13:14" ht="15" x14ac:dyDescent="0.2">
      <c r="M229" s="252" t="s">
        <v>134</v>
      </c>
      <c r="N229" s="250" t="s">
        <v>721</v>
      </c>
    </row>
    <row r="230" spans="13:14" ht="15" x14ac:dyDescent="0.2">
      <c r="M230" s="252" t="s">
        <v>124</v>
      </c>
      <c r="N230" s="250" t="s">
        <v>722</v>
      </c>
    </row>
    <row r="231" spans="13:14" ht="15" x14ac:dyDescent="0.2">
      <c r="M231" s="252" t="s">
        <v>133</v>
      </c>
      <c r="N231" s="250" t="s">
        <v>723</v>
      </c>
    </row>
    <row r="232" spans="13:14" ht="15" x14ac:dyDescent="0.2">
      <c r="M232" s="252" t="s">
        <v>127</v>
      </c>
      <c r="N232" s="250" t="s">
        <v>724</v>
      </c>
    </row>
    <row r="233" spans="13:14" ht="15" x14ac:dyDescent="0.2">
      <c r="M233" s="252" t="s">
        <v>974</v>
      </c>
      <c r="N233" s="250" t="s">
        <v>725</v>
      </c>
    </row>
    <row r="234" spans="13:14" ht="15" x14ac:dyDescent="0.2">
      <c r="M234" s="252" t="s">
        <v>135</v>
      </c>
      <c r="N234" s="250" t="s">
        <v>726</v>
      </c>
    </row>
    <row r="235" spans="13:14" ht="15" x14ac:dyDescent="0.2">
      <c r="M235" s="252" t="s">
        <v>975</v>
      </c>
      <c r="N235" s="250" t="s">
        <v>727</v>
      </c>
    </row>
    <row r="236" spans="13:14" ht="15" x14ac:dyDescent="0.2">
      <c r="M236" s="252" t="s">
        <v>976</v>
      </c>
      <c r="N236" s="250" t="s">
        <v>526</v>
      </c>
    </row>
    <row r="237" spans="13:14" ht="15" x14ac:dyDescent="0.2">
      <c r="M237" s="252" t="s">
        <v>433</v>
      </c>
      <c r="N237" s="250" t="s">
        <v>728</v>
      </c>
    </row>
    <row r="238" spans="13:14" ht="15" x14ac:dyDescent="0.2">
      <c r="M238" s="252" t="s">
        <v>420</v>
      </c>
      <c r="N238" s="250" t="s">
        <v>729</v>
      </c>
    </row>
    <row r="239" spans="13:14" ht="15" x14ac:dyDescent="0.2">
      <c r="M239" s="252" t="s">
        <v>421</v>
      </c>
      <c r="N239" s="250" t="s">
        <v>730</v>
      </c>
    </row>
    <row r="240" spans="13:14" ht="15" x14ac:dyDescent="0.2">
      <c r="M240" s="252" t="s">
        <v>422</v>
      </c>
      <c r="N240" s="250" t="s">
        <v>731</v>
      </c>
    </row>
    <row r="241" spans="8:14" ht="15" x14ac:dyDescent="0.2">
      <c r="M241" s="252" t="s">
        <v>423</v>
      </c>
      <c r="N241" s="250" t="s">
        <v>732</v>
      </c>
    </row>
    <row r="242" spans="8:14" ht="15" x14ac:dyDescent="0.2">
      <c r="M242" s="252" t="s">
        <v>425</v>
      </c>
      <c r="N242" s="250" t="s">
        <v>733</v>
      </c>
    </row>
    <row r="243" spans="8:14" ht="15" x14ac:dyDescent="0.2">
      <c r="M243" s="252" t="s">
        <v>426</v>
      </c>
      <c r="N243" s="250" t="s">
        <v>734</v>
      </c>
    </row>
    <row r="244" spans="8:14" ht="15" x14ac:dyDescent="0.2">
      <c r="M244" s="252" t="s">
        <v>427</v>
      </c>
      <c r="N244" s="250" t="s">
        <v>735</v>
      </c>
    </row>
    <row r="245" spans="8:14" ht="15" x14ac:dyDescent="0.2">
      <c r="M245" s="252" t="s">
        <v>428</v>
      </c>
      <c r="N245" s="250" t="s">
        <v>736</v>
      </c>
    </row>
    <row r="246" spans="8:14" ht="15" x14ac:dyDescent="0.2">
      <c r="M246" s="252" t="s">
        <v>429</v>
      </c>
      <c r="N246" s="250" t="s">
        <v>737</v>
      </c>
    </row>
    <row r="247" spans="8:14" ht="15" x14ac:dyDescent="0.2">
      <c r="M247" s="252" t="s">
        <v>430</v>
      </c>
      <c r="N247" s="250" t="s">
        <v>738</v>
      </c>
    </row>
    <row r="248" spans="8:14" ht="15" x14ac:dyDescent="0.2">
      <c r="M248" s="252" t="s">
        <v>431</v>
      </c>
      <c r="N248" s="250" t="s">
        <v>739</v>
      </c>
    </row>
    <row r="249" spans="8:14" ht="15" x14ac:dyDescent="0.2">
      <c r="H249" s="252"/>
      <c r="I249" s="339"/>
      <c r="M249" s="252" t="s">
        <v>432</v>
      </c>
      <c r="N249" s="250" t="s">
        <v>740</v>
      </c>
    </row>
    <row r="250" spans="8:14" ht="15" x14ac:dyDescent="0.2">
      <c r="M250" s="252" t="s">
        <v>434</v>
      </c>
      <c r="N250" s="250" t="s">
        <v>741</v>
      </c>
    </row>
    <row r="251" spans="8:14" ht="15" x14ac:dyDescent="0.2">
      <c r="M251" s="252" t="s">
        <v>435</v>
      </c>
      <c r="N251" s="250" t="s">
        <v>742</v>
      </c>
    </row>
    <row r="252" spans="8:14" ht="15" x14ac:dyDescent="0.2">
      <c r="M252" s="252" t="s">
        <v>436</v>
      </c>
      <c r="N252" s="339" t="s">
        <v>743</v>
      </c>
    </row>
    <row r="253" spans="8:14" ht="15" x14ac:dyDescent="0.2">
      <c r="M253" s="252" t="s">
        <v>437</v>
      </c>
      <c r="N253" s="250" t="s">
        <v>744</v>
      </c>
    </row>
    <row r="254" spans="8:14" ht="15" x14ac:dyDescent="0.2">
      <c r="M254" s="252" t="s">
        <v>438</v>
      </c>
      <c r="N254" s="250" t="s">
        <v>745</v>
      </c>
    </row>
    <row r="255" spans="8:14" ht="15" x14ac:dyDescent="0.2">
      <c r="M255" s="252" t="s">
        <v>439</v>
      </c>
      <c r="N255" s="250" t="s">
        <v>746</v>
      </c>
    </row>
    <row r="256" spans="8:14" ht="15" x14ac:dyDescent="0.2">
      <c r="M256" s="252" t="s">
        <v>440</v>
      </c>
      <c r="N256" s="250" t="s">
        <v>747</v>
      </c>
    </row>
    <row r="257" spans="13:14" ht="15" x14ac:dyDescent="0.2">
      <c r="M257" s="252" t="s">
        <v>441</v>
      </c>
      <c r="N257" s="250" t="s">
        <v>748</v>
      </c>
    </row>
    <row r="258" spans="13:14" ht="15" x14ac:dyDescent="0.2">
      <c r="M258" s="252" t="s">
        <v>442</v>
      </c>
      <c r="N258" s="250" t="s">
        <v>749</v>
      </c>
    </row>
    <row r="259" spans="13:14" ht="15" x14ac:dyDescent="0.2">
      <c r="M259" s="252" t="s">
        <v>443</v>
      </c>
      <c r="N259" s="250" t="s">
        <v>750</v>
      </c>
    </row>
    <row r="260" spans="13:14" ht="15" x14ac:dyDescent="0.2">
      <c r="M260" s="252" t="s">
        <v>444</v>
      </c>
      <c r="N260" s="250" t="s">
        <v>751</v>
      </c>
    </row>
    <row r="261" spans="13:14" ht="15" x14ac:dyDescent="0.2">
      <c r="M261" s="252" t="s">
        <v>445</v>
      </c>
      <c r="N261" s="250" t="s">
        <v>752</v>
      </c>
    </row>
    <row r="262" spans="13:14" ht="15" x14ac:dyDescent="0.2">
      <c r="M262" s="252" t="s">
        <v>446</v>
      </c>
      <c r="N262" s="250" t="s">
        <v>753</v>
      </c>
    </row>
    <row r="263" spans="13:14" ht="15" x14ac:dyDescent="0.2">
      <c r="M263" s="252" t="s">
        <v>447</v>
      </c>
      <c r="N263" s="250" t="s">
        <v>754</v>
      </c>
    </row>
    <row r="264" spans="13:14" ht="15" x14ac:dyDescent="0.2">
      <c r="M264" s="252" t="s">
        <v>424</v>
      </c>
      <c r="N264" s="250" t="s">
        <v>755</v>
      </c>
    </row>
    <row r="265" spans="13:14" ht="15" x14ac:dyDescent="0.2">
      <c r="M265" s="252" t="s">
        <v>448</v>
      </c>
      <c r="N265" s="250" t="s">
        <v>756</v>
      </c>
    </row>
    <row r="266" spans="13:14" ht="15" x14ac:dyDescent="0.2">
      <c r="M266" s="252" t="s">
        <v>449</v>
      </c>
      <c r="N266" s="250" t="s">
        <v>757</v>
      </c>
    </row>
    <row r="267" spans="13:14" ht="15" x14ac:dyDescent="0.2">
      <c r="M267" s="252" t="s">
        <v>450</v>
      </c>
      <c r="N267" s="250" t="s">
        <v>758</v>
      </c>
    </row>
    <row r="268" spans="13:14" ht="15" x14ac:dyDescent="0.2">
      <c r="M268" s="252" t="s">
        <v>451</v>
      </c>
      <c r="N268" s="250" t="s">
        <v>759</v>
      </c>
    </row>
    <row r="269" spans="13:14" ht="15" x14ac:dyDescent="0.2">
      <c r="M269" s="252" t="s">
        <v>977</v>
      </c>
      <c r="N269" s="250" t="s">
        <v>760</v>
      </c>
    </row>
    <row r="270" spans="13:14" ht="15" x14ac:dyDescent="0.2">
      <c r="M270" s="252" t="s">
        <v>978</v>
      </c>
      <c r="N270" s="250" t="s">
        <v>761</v>
      </c>
    </row>
    <row r="271" spans="13:14" ht="15" x14ac:dyDescent="0.2">
      <c r="M271" s="252" t="s">
        <v>979</v>
      </c>
      <c r="N271" s="250" t="s">
        <v>762</v>
      </c>
    </row>
    <row r="272" spans="13:14" ht="15" x14ac:dyDescent="0.2">
      <c r="M272" s="252" t="s">
        <v>980</v>
      </c>
      <c r="N272" s="250" t="s">
        <v>763</v>
      </c>
    </row>
    <row r="273" spans="13:14" ht="15" x14ac:dyDescent="0.2">
      <c r="M273" s="252" t="s">
        <v>981</v>
      </c>
      <c r="N273" s="250" t="s">
        <v>526</v>
      </c>
    </row>
    <row r="274" spans="13:14" ht="15" x14ac:dyDescent="0.2">
      <c r="M274" s="252" t="s">
        <v>220</v>
      </c>
      <c r="N274" s="250" t="s">
        <v>764</v>
      </c>
    </row>
    <row r="275" spans="13:14" ht="15" x14ac:dyDescent="0.2">
      <c r="M275" s="252" t="s">
        <v>222</v>
      </c>
      <c r="N275" s="250" t="s">
        <v>765</v>
      </c>
    </row>
    <row r="276" spans="13:14" ht="15" x14ac:dyDescent="0.2">
      <c r="M276" s="252" t="s">
        <v>223</v>
      </c>
      <c r="N276" s="250" t="s">
        <v>766</v>
      </c>
    </row>
    <row r="277" spans="13:14" ht="15" x14ac:dyDescent="0.2">
      <c r="M277" s="252" t="s">
        <v>224</v>
      </c>
      <c r="N277" s="250" t="s">
        <v>767</v>
      </c>
    </row>
    <row r="278" spans="13:14" ht="15" x14ac:dyDescent="0.2">
      <c r="M278" s="252" t="s">
        <v>225</v>
      </c>
      <c r="N278" s="250" t="s">
        <v>768</v>
      </c>
    </row>
    <row r="279" spans="13:14" ht="15" x14ac:dyDescent="0.2">
      <c r="M279" s="252" t="s">
        <v>226</v>
      </c>
      <c r="N279" s="250" t="s">
        <v>769</v>
      </c>
    </row>
    <row r="280" spans="13:14" ht="15" x14ac:dyDescent="0.2">
      <c r="M280" s="252" t="s">
        <v>227</v>
      </c>
      <c r="N280" s="250" t="s">
        <v>770</v>
      </c>
    </row>
    <row r="281" spans="13:14" ht="15" x14ac:dyDescent="0.2">
      <c r="M281" s="252" t="s">
        <v>228</v>
      </c>
      <c r="N281" s="250" t="s">
        <v>771</v>
      </c>
    </row>
    <row r="282" spans="13:14" ht="15" x14ac:dyDescent="0.2">
      <c r="M282" s="252" t="s">
        <v>229</v>
      </c>
      <c r="N282" s="250" t="s">
        <v>772</v>
      </c>
    </row>
    <row r="283" spans="13:14" ht="15" x14ac:dyDescent="0.2">
      <c r="M283" s="252" t="s">
        <v>230</v>
      </c>
      <c r="N283" s="250" t="s">
        <v>773</v>
      </c>
    </row>
    <row r="284" spans="13:14" ht="15" x14ac:dyDescent="0.2">
      <c r="M284" s="252" t="s">
        <v>231</v>
      </c>
      <c r="N284" s="250" t="s">
        <v>774</v>
      </c>
    </row>
    <row r="285" spans="13:14" ht="15" x14ac:dyDescent="0.2">
      <c r="M285" s="252" t="s">
        <v>232</v>
      </c>
      <c r="N285" s="250" t="s">
        <v>775</v>
      </c>
    </row>
    <row r="286" spans="13:14" ht="15" x14ac:dyDescent="0.2">
      <c r="M286" s="252" t="s">
        <v>233</v>
      </c>
      <c r="N286" s="250" t="s">
        <v>776</v>
      </c>
    </row>
    <row r="287" spans="13:14" ht="15" x14ac:dyDescent="0.2">
      <c r="M287" s="252" t="s">
        <v>234</v>
      </c>
      <c r="N287" s="250" t="s">
        <v>777</v>
      </c>
    </row>
    <row r="288" spans="13:14" ht="15" x14ac:dyDescent="0.2">
      <c r="M288" s="252" t="s">
        <v>235</v>
      </c>
      <c r="N288" s="250" t="s">
        <v>778</v>
      </c>
    </row>
    <row r="289" spans="13:14" ht="15" x14ac:dyDescent="0.2">
      <c r="M289" s="252" t="s">
        <v>236</v>
      </c>
      <c r="N289" s="250" t="s">
        <v>779</v>
      </c>
    </row>
    <row r="290" spans="13:14" ht="15" x14ac:dyDescent="0.2">
      <c r="M290" s="252" t="s">
        <v>237</v>
      </c>
      <c r="N290" s="250" t="s">
        <v>780</v>
      </c>
    </row>
    <row r="291" spans="13:14" ht="15" x14ac:dyDescent="0.2">
      <c r="M291" s="252" t="s">
        <v>238</v>
      </c>
      <c r="N291" s="250" t="s">
        <v>781</v>
      </c>
    </row>
    <row r="292" spans="13:14" ht="15" x14ac:dyDescent="0.2">
      <c r="M292" s="252" t="s">
        <v>239</v>
      </c>
      <c r="N292" s="250" t="s">
        <v>782</v>
      </c>
    </row>
    <row r="293" spans="13:14" ht="15" x14ac:dyDescent="0.2">
      <c r="M293" s="252" t="s">
        <v>240</v>
      </c>
      <c r="N293" s="250" t="s">
        <v>783</v>
      </c>
    </row>
    <row r="294" spans="13:14" ht="15" x14ac:dyDescent="0.2">
      <c r="M294" s="252" t="s">
        <v>241</v>
      </c>
      <c r="N294" s="250" t="s">
        <v>784</v>
      </c>
    </row>
    <row r="295" spans="13:14" ht="15" x14ac:dyDescent="0.2">
      <c r="M295" s="252" t="s">
        <v>242</v>
      </c>
      <c r="N295" s="250" t="s">
        <v>785</v>
      </c>
    </row>
    <row r="296" spans="13:14" ht="15" x14ac:dyDescent="0.2">
      <c r="M296" s="252" t="s">
        <v>243</v>
      </c>
      <c r="N296" s="250" t="s">
        <v>786</v>
      </c>
    </row>
    <row r="297" spans="13:14" ht="15" x14ac:dyDescent="0.2">
      <c r="M297" s="252" t="s">
        <v>244</v>
      </c>
      <c r="N297" s="250" t="s">
        <v>787</v>
      </c>
    </row>
    <row r="298" spans="13:14" ht="15" x14ac:dyDescent="0.2">
      <c r="M298" s="252" t="s">
        <v>245</v>
      </c>
      <c r="N298" s="250" t="s">
        <v>788</v>
      </c>
    </row>
    <row r="299" spans="13:14" ht="15" x14ac:dyDescent="0.2">
      <c r="M299" s="252" t="s">
        <v>246</v>
      </c>
      <c r="N299" s="250" t="s">
        <v>789</v>
      </c>
    </row>
    <row r="300" spans="13:14" ht="15" x14ac:dyDescent="0.2">
      <c r="M300" s="252" t="s">
        <v>247</v>
      </c>
      <c r="N300" s="250" t="s">
        <v>790</v>
      </c>
    </row>
    <row r="301" spans="13:14" ht="15" x14ac:dyDescent="0.2">
      <c r="M301" s="252" t="s">
        <v>248</v>
      </c>
      <c r="N301" s="250" t="s">
        <v>791</v>
      </c>
    </row>
    <row r="302" spans="13:14" ht="15" x14ac:dyDescent="0.2">
      <c r="M302" s="252" t="s">
        <v>249</v>
      </c>
      <c r="N302" s="250" t="s">
        <v>792</v>
      </c>
    </row>
    <row r="303" spans="13:14" ht="15" x14ac:dyDescent="0.2">
      <c r="M303" s="252" t="s">
        <v>250</v>
      </c>
      <c r="N303" s="250" t="s">
        <v>793</v>
      </c>
    </row>
    <row r="304" spans="13:14" ht="15" x14ac:dyDescent="0.2">
      <c r="M304" s="252" t="s">
        <v>251</v>
      </c>
      <c r="N304" s="250" t="s">
        <v>794</v>
      </c>
    </row>
    <row r="305" spans="13:14" ht="15" x14ac:dyDescent="0.2">
      <c r="M305" s="252" t="s">
        <v>252</v>
      </c>
      <c r="N305" s="250" t="s">
        <v>795</v>
      </c>
    </row>
    <row r="306" spans="13:14" ht="15" x14ac:dyDescent="0.2">
      <c r="M306" s="252" t="s">
        <v>253</v>
      </c>
      <c r="N306" s="250" t="s">
        <v>796</v>
      </c>
    </row>
    <row r="307" spans="13:14" ht="15" x14ac:dyDescent="0.2">
      <c r="M307" s="252" t="s">
        <v>254</v>
      </c>
      <c r="N307" s="250" t="s">
        <v>797</v>
      </c>
    </row>
    <row r="308" spans="13:14" ht="15" x14ac:dyDescent="0.2">
      <c r="M308" s="252" t="s">
        <v>255</v>
      </c>
      <c r="N308" s="250" t="s">
        <v>798</v>
      </c>
    </row>
    <row r="309" spans="13:14" ht="15" x14ac:dyDescent="0.2">
      <c r="M309" s="252" t="s">
        <v>256</v>
      </c>
      <c r="N309" s="250" t="s">
        <v>799</v>
      </c>
    </row>
    <row r="310" spans="13:14" ht="15" x14ac:dyDescent="0.2">
      <c r="M310" s="252" t="s">
        <v>221</v>
      </c>
      <c r="N310" s="250" t="s">
        <v>800</v>
      </c>
    </row>
    <row r="311" spans="13:14" ht="15" x14ac:dyDescent="0.2">
      <c r="M311" s="252" t="s">
        <v>982</v>
      </c>
      <c r="N311" s="250" t="s">
        <v>801</v>
      </c>
    </row>
    <row r="312" spans="13:14" ht="15" x14ac:dyDescent="0.2">
      <c r="M312" s="252" t="s">
        <v>327</v>
      </c>
      <c r="N312" s="250" t="s">
        <v>802</v>
      </c>
    </row>
    <row r="313" spans="13:14" ht="15" x14ac:dyDescent="0.2">
      <c r="M313" s="252" t="s">
        <v>983</v>
      </c>
      <c r="N313" s="250" t="s">
        <v>803</v>
      </c>
    </row>
    <row r="314" spans="13:14" ht="15" x14ac:dyDescent="0.2">
      <c r="M314" s="252" t="s">
        <v>984</v>
      </c>
      <c r="N314" s="250" t="s">
        <v>804</v>
      </c>
    </row>
    <row r="315" spans="13:14" ht="15" x14ac:dyDescent="0.2">
      <c r="M315" s="252" t="s">
        <v>985</v>
      </c>
      <c r="N315" s="250" t="s">
        <v>526</v>
      </c>
    </row>
    <row r="316" spans="13:14" ht="15" x14ac:dyDescent="0.2">
      <c r="M316" s="252" t="s">
        <v>106</v>
      </c>
      <c r="N316" s="250" t="s">
        <v>805</v>
      </c>
    </row>
    <row r="317" spans="13:14" ht="15" x14ac:dyDescent="0.2">
      <c r="M317" s="252" t="s">
        <v>362</v>
      </c>
      <c r="N317" s="250" t="s">
        <v>806</v>
      </c>
    </row>
    <row r="318" spans="13:14" ht="15" x14ac:dyDescent="0.2">
      <c r="M318" s="252" t="s">
        <v>359</v>
      </c>
      <c r="N318" s="250" t="s">
        <v>807</v>
      </c>
    </row>
    <row r="319" spans="13:14" ht="15" x14ac:dyDescent="0.2">
      <c r="M319" s="252" t="s">
        <v>357</v>
      </c>
      <c r="N319" s="250" t="s">
        <v>808</v>
      </c>
    </row>
    <row r="320" spans="13:14" ht="15" x14ac:dyDescent="0.2">
      <c r="M320" s="252" t="s">
        <v>358</v>
      </c>
      <c r="N320" s="250" t="s">
        <v>809</v>
      </c>
    </row>
    <row r="321" spans="13:14" ht="15" x14ac:dyDescent="0.2">
      <c r="M321" s="252" t="s">
        <v>356</v>
      </c>
      <c r="N321" s="250" t="s">
        <v>810</v>
      </c>
    </row>
    <row r="322" spans="13:14" ht="15" x14ac:dyDescent="0.2">
      <c r="M322" s="252" t="s">
        <v>360</v>
      </c>
      <c r="N322" s="250" t="s">
        <v>811</v>
      </c>
    </row>
    <row r="323" spans="13:14" ht="15" x14ac:dyDescent="0.2">
      <c r="M323" s="252" t="s">
        <v>361</v>
      </c>
      <c r="N323" s="250" t="s">
        <v>812</v>
      </c>
    </row>
    <row r="324" spans="13:14" ht="15" x14ac:dyDescent="0.2">
      <c r="M324" s="252" t="s">
        <v>355</v>
      </c>
      <c r="N324" s="250" t="s">
        <v>813</v>
      </c>
    </row>
    <row r="325" spans="13:14" ht="15" x14ac:dyDescent="0.2">
      <c r="M325" s="252" t="s">
        <v>986</v>
      </c>
      <c r="N325" s="250" t="s">
        <v>814</v>
      </c>
    </row>
    <row r="326" spans="13:14" ht="15" x14ac:dyDescent="0.2">
      <c r="M326" s="252" t="s">
        <v>349</v>
      </c>
      <c r="N326" s="250" t="s">
        <v>815</v>
      </c>
    </row>
    <row r="327" spans="13:14" ht="15" x14ac:dyDescent="0.2">
      <c r="M327" s="252" t="s">
        <v>350</v>
      </c>
      <c r="N327" s="250" t="s">
        <v>816</v>
      </c>
    </row>
    <row r="328" spans="13:14" ht="15" x14ac:dyDescent="0.2">
      <c r="M328" s="252" t="s">
        <v>351</v>
      </c>
      <c r="N328" s="250" t="s">
        <v>817</v>
      </c>
    </row>
    <row r="329" spans="13:14" ht="15" x14ac:dyDescent="0.2">
      <c r="M329" s="252" t="s">
        <v>352</v>
      </c>
      <c r="N329" s="250" t="s">
        <v>818</v>
      </c>
    </row>
    <row r="330" spans="13:14" ht="15" x14ac:dyDescent="0.2">
      <c r="M330" s="252" t="s">
        <v>353</v>
      </c>
      <c r="N330" s="250" t="s">
        <v>819</v>
      </c>
    </row>
    <row r="331" spans="13:14" ht="15" x14ac:dyDescent="0.2">
      <c r="M331" s="252" t="s">
        <v>354</v>
      </c>
      <c r="N331" s="250" t="s">
        <v>820</v>
      </c>
    </row>
    <row r="332" spans="13:14" ht="15" x14ac:dyDescent="0.2">
      <c r="M332" s="252" t="s">
        <v>366</v>
      </c>
      <c r="N332" s="250" t="s">
        <v>821</v>
      </c>
    </row>
    <row r="333" spans="13:14" ht="15" x14ac:dyDescent="0.2">
      <c r="M333" s="252" t="s">
        <v>368</v>
      </c>
      <c r="N333" s="250" t="s">
        <v>822</v>
      </c>
    </row>
    <row r="334" spans="13:14" ht="15" x14ac:dyDescent="0.2">
      <c r="M334" s="252" t="s">
        <v>417</v>
      </c>
      <c r="N334" s="250" t="s">
        <v>823</v>
      </c>
    </row>
    <row r="335" spans="13:14" ht="15" x14ac:dyDescent="0.2">
      <c r="M335" s="252" t="s">
        <v>369</v>
      </c>
      <c r="N335" s="250" t="s">
        <v>824</v>
      </c>
    </row>
    <row r="336" spans="13:14" ht="15" x14ac:dyDescent="0.2">
      <c r="M336" s="252" t="s">
        <v>370</v>
      </c>
      <c r="N336" s="250" t="s">
        <v>825</v>
      </c>
    </row>
    <row r="337" spans="13:14" ht="15" x14ac:dyDescent="0.2">
      <c r="M337" s="252" t="s">
        <v>371</v>
      </c>
      <c r="N337" s="250" t="s">
        <v>826</v>
      </c>
    </row>
    <row r="338" spans="13:14" ht="15" x14ac:dyDescent="0.2">
      <c r="M338" s="252" t="s">
        <v>372</v>
      </c>
      <c r="N338" s="250" t="s">
        <v>827</v>
      </c>
    </row>
    <row r="339" spans="13:14" ht="15" x14ac:dyDescent="0.2">
      <c r="M339" s="252" t="s">
        <v>373</v>
      </c>
      <c r="N339" s="250" t="s">
        <v>828</v>
      </c>
    </row>
    <row r="340" spans="13:14" ht="15" x14ac:dyDescent="0.2">
      <c r="M340" s="252" t="s">
        <v>376</v>
      </c>
      <c r="N340" s="250" t="s">
        <v>829</v>
      </c>
    </row>
    <row r="341" spans="13:14" ht="15" x14ac:dyDescent="0.2">
      <c r="M341" s="252" t="s">
        <v>363</v>
      </c>
      <c r="N341" s="250" t="s">
        <v>830</v>
      </c>
    </row>
    <row r="342" spans="13:14" ht="15" x14ac:dyDescent="0.2">
      <c r="M342" s="252" t="s">
        <v>377</v>
      </c>
      <c r="N342" s="250" t="s">
        <v>831</v>
      </c>
    </row>
    <row r="343" spans="13:14" ht="15" x14ac:dyDescent="0.2">
      <c r="M343" s="252" t="s">
        <v>378</v>
      </c>
      <c r="N343" s="250" t="s">
        <v>832</v>
      </c>
    </row>
    <row r="344" spans="13:14" ht="15" x14ac:dyDescent="0.2">
      <c r="M344" s="252" t="s">
        <v>379</v>
      </c>
      <c r="N344" s="250" t="s">
        <v>833</v>
      </c>
    </row>
    <row r="345" spans="13:14" ht="15" x14ac:dyDescent="0.2">
      <c r="M345" s="252" t="s">
        <v>380</v>
      </c>
      <c r="N345" s="250" t="s">
        <v>834</v>
      </c>
    </row>
    <row r="346" spans="13:14" ht="15" x14ac:dyDescent="0.2">
      <c r="M346" s="252" t="s">
        <v>381</v>
      </c>
      <c r="N346" s="250" t="s">
        <v>835</v>
      </c>
    </row>
    <row r="347" spans="13:14" ht="15" x14ac:dyDescent="0.2">
      <c r="M347" s="252" t="s">
        <v>382</v>
      </c>
      <c r="N347" s="250" t="s">
        <v>836</v>
      </c>
    </row>
    <row r="348" spans="13:14" ht="15" x14ac:dyDescent="0.2">
      <c r="M348" s="252" t="s">
        <v>383</v>
      </c>
      <c r="N348" s="250" t="s">
        <v>837</v>
      </c>
    </row>
    <row r="349" spans="13:14" ht="15" x14ac:dyDescent="0.2">
      <c r="M349" s="252" t="s">
        <v>384</v>
      </c>
      <c r="N349" s="250" t="s">
        <v>838</v>
      </c>
    </row>
    <row r="350" spans="13:14" ht="15" x14ac:dyDescent="0.2">
      <c r="M350" s="252" t="s">
        <v>385</v>
      </c>
      <c r="N350" s="250" t="s">
        <v>839</v>
      </c>
    </row>
    <row r="351" spans="13:14" ht="15" x14ac:dyDescent="0.2">
      <c r="M351" s="252" t="s">
        <v>386</v>
      </c>
      <c r="N351" s="250" t="s">
        <v>840</v>
      </c>
    </row>
    <row r="352" spans="13:14" ht="15" x14ac:dyDescent="0.2">
      <c r="M352" s="252" t="s">
        <v>387</v>
      </c>
      <c r="N352" s="250" t="s">
        <v>841</v>
      </c>
    </row>
    <row r="353" spans="13:14" ht="15" x14ac:dyDescent="0.2">
      <c r="M353" s="252" t="s">
        <v>388</v>
      </c>
      <c r="N353" s="250" t="s">
        <v>842</v>
      </c>
    </row>
    <row r="354" spans="13:14" ht="15" x14ac:dyDescent="0.2">
      <c r="M354" s="252" t="s">
        <v>389</v>
      </c>
      <c r="N354" s="250" t="s">
        <v>843</v>
      </c>
    </row>
    <row r="355" spans="13:14" ht="15" x14ac:dyDescent="0.2">
      <c r="M355" s="252" t="s">
        <v>390</v>
      </c>
      <c r="N355" s="250" t="s">
        <v>844</v>
      </c>
    </row>
    <row r="356" spans="13:14" ht="15" x14ac:dyDescent="0.2">
      <c r="M356" s="252" t="s">
        <v>391</v>
      </c>
      <c r="N356" s="250" t="s">
        <v>845</v>
      </c>
    </row>
    <row r="357" spans="13:14" ht="15" x14ac:dyDescent="0.2">
      <c r="M357" s="252" t="s">
        <v>392</v>
      </c>
      <c r="N357" s="250" t="s">
        <v>846</v>
      </c>
    </row>
    <row r="358" spans="13:14" ht="15" x14ac:dyDescent="0.2">
      <c r="M358" s="252" t="s">
        <v>393</v>
      </c>
      <c r="N358" s="250" t="s">
        <v>847</v>
      </c>
    </row>
    <row r="359" spans="13:14" ht="15" x14ac:dyDescent="0.2">
      <c r="M359" s="252" t="s">
        <v>394</v>
      </c>
      <c r="N359" s="250" t="s">
        <v>848</v>
      </c>
    </row>
    <row r="360" spans="13:14" ht="15" x14ac:dyDescent="0.2">
      <c r="M360" s="252" t="s">
        <v>395</v>
      </c>
      <c r="N360" s="250" t="s">
        <v>849</v>
      </c>
    </row>
    <row r="361" spans="13:14" x14ac:dyDescent="0.2">
      <c r="M361" s="253" t="s">
        <v>396</v>
      </c>
      <c r="N361" t="s">
        <v>850</v>
      </c>
    </row>
    <row r="362" spans="13:14" x14ac:dyDescent="0.2">
      <c r="M362" s="253" t="s">
        <v>397</v>
      </c>
      <c r="N362" t="s">
        <v>851</v>
      </c>
    </row>
    <row r="363" spans="13:14" x14ac:dyDescent="0.2">
      <c r="M363" s="253" t="s">
        <v>398</v>
      </c>
      <c r="N363" t="s">
        <v>852</v>
      </c>
    </row>
    <row r="364" spans="13:14" x14ac:dyDescent="0.2">
      <c r="M364" s="253" t="s">
        <v>399</v>
      </c>
      <c r="N364" t="s">
        <v>853</v>
      </c>
    </row>
    <row r="365" spans="13:14" x14ac:dyDescent="0.2">
      <c r="M365" s="253" t="s">
        <v>400</v>
      </c>
      <c r="N365" t="s">
        <v>854</v>
      </c>
    </row>
    <row r="366" spans="13:14" x14ac:dyDescent="0.2">
      <c r="M366" s="253" t="s">
        <v>401</v>
      </c>
      <c r="N366" t="s">
        <v>855</v>
      </c>
    </row>
    <row r="367" spans="13:14" x14ac:dyDescent="0.2">
      <c r="M367" s="253" t="s">
        <v>402</v>
      </c>
      <c r="N367" t="s">
        <v>856</v>
      </c>
    </row>
    <row r="368" spans="13:14" x14ac:dyDescent="0.2">
      <c r="M368" s="253" t="s">
        <v>403</v>
      </c>
      <c r="N368" t="s">
        <v>857</v>
      </c>
    </row>
    <row r="369" spans="13:14" x14ac:dyDescent="0.2">
      <c r="M369" s="253" t="s">
        <v>404</v>
      </c>
      <c r="N369" t="s">
        <v>858</v>
      </c>
    </row>
    <row r="370" spans="13:14" x14ac:dyDescent="0.2">
      <c r="M370" s="253" t="s">
        <v>405</v>
      </c>
      <c r="N370" t="s">
        <v>859</v>
      </c>
    </row>
    <row r="371" spans="13:14" x14ac:dyDescent="0.2">
      <c r="M371" s="253" t="s">
        <v>367</v>
      </c>
      <c r="N371" t="s">
        <v>860</v>
      </c>
    </row>
    <row r="372" spans="13:14" x14ac:dyDescent="0.2">
      <c r="M372" s="253" t="s">
        <v>406</v>
      </c>
      <c r="N372" t="s">
        <v>861</v>
      </c>
    </row>
    <row r="373" spans="13:14" x14ac:dyDescent="0.2">
      <c r="M373" s="253" t="s">
        <v>407</v>
      </c>
      <c r="N373" t="s">
        <v>862</v>
      </c>
    </row>
    <row r="374" spans="13:14" x14ac:dyDescent="0.2">
      <c r="M374" s="253" t="s">
        <v>408</v>
      </c>
      <c r="N374" t="s">
        <v>863</v>
      </c>
    </row>
    <row r="375" spans="13:14" x14ac:dyDescent="0.2">
      <c r="M375" s="253" t="s">
        <v>409</v>
      </c>
      <c r="N375" t="s">
        <v>864</v>
      </c>
    </row>
    <row r="376" spans="13:14" x14ac:dyDescent="0.2">
      <c r="M376" s="253" t="s">
        <v>410</v>
      </c>
      <c r="N376" t="s">
        <v>865</v>
      </c>
    </row>
    <row r="377" spans="13:14" x14ac:dyDescent="0.2">
      <c r="M377" s="253" t="s">
        <v>411</v>
      </c>
      <c r="N377" t="s">
        <v>866</v>
      </c>
    </row>
    <row r="378" spans="13:14" x14ac:dyDescent="0.2">
      <c r="M378" s="253" t="s">
        <v>109</v>
      </c>
      <c r="N378" t="s">
        <v>867</v>
      </c>
    </row>
    <row r="379" spans="13:14" x14ac:dyDescent="0.2">
      <c r="M379" s="253" t="s">
        <v>412</v>
      </c>
      <c r="N379" t="s">
        <v>868</v>
      </c>
    </row>
    <row r="380" spans="13:14" x14ac:dyDescent="0.2">
      <c r="M380" s="253" t="s">
        <v>375</v>
      </c>
      <c r="N380" t="s">
        <v>869</v>
      </c>
    </row>
    <row r="381" spans="13:14" x14ac:dyDescent="0.2">
      <c r="M381" s="253" t="s">
        <v>413</v>
      </c>
      <c r="N381" t="s">
        <v>870</v>
      </c>
    </row>
    <row r="382" spans="13:14" x14ac:dyDescent="0.2">
      <c r="M382" s="253" t="s">
        <v>414</v>
      </c>
      <c r="N382" t="s">
        <v>871</v>
      </c>
    </row>
    <row r="383" spans="13:14" x14ac:dyDescent="0.2">
      <c r="M383" s="253" t="s">
        <v>415</v>
      </c>
      <c r="N383" t="s">
        <v>872</v>
      </c>
    </row>
    <row r="384" spans="13:14" x14ac:dyDescent="0.2">
      <c r="M384" s="253" t="s">
        <v>416</v>
      </c>
      <c r="N384" t="s">
        <v>873</v>
      </c>
    </row>
    <row r="385" spans="13:14" x14ac:dyDescent="0.2">
      <c r="M385" s="253" t="s">
        <v>364</v>
      </c>
      <c r="N385" t="s">
        <v>874</v>
      </c>
    </row>
    <row r="386" spans="13:14" x14ac:dyDescent="0.2">
      <c r="M386" s="253" t="s">
        <v>365</v>
      </c>
      <c r="N386" t="s">
        <v>875</v>
      </c>
    </row>
    <row r="387" spans="13:14" x14ac:dyDescent="0.2">
      <c r="M387" s="253" t="s">
        <v>987</v>
      </c>
      <c r="N387" t="s">
        <v>876</v>
      </c>
    </row>
    <row r="388" spans="13:14" x14ac:dyDescent="0.2">
      <c r="M388" s="253" t="s">
        <v>988</v>
      </c>
      <c r="N388" t="s">
        <v>877</v>
      </c>
    </row>
    <row r="389" spans="13:14" x14ac:dyDescent="0.2">
      <c r="M389" s="253" t="s">
        <v>989</v>
      </c>
      <c r="N389" t="s">
        <v>878</v>
      </c>
    </row>
    <row r="390" spans="13:14" x14ac:dyDescent="0.2">
      <c r="M390" s="253" t="s">
        <v>990</v>
      </c>
      <c r="N390" t="s">
        <v>879</v>
      </c>
    </row>
    <row r="391" spans="13:14" x14ac:dyDescent="0.2">
      <c r="M391" s="253" t="s">
        <v>991</v>
      </c>
      <c r="N391" t="s">
        <v>880</v>
      </c>
    </row>
    <row r="392" spans="13:14" x14ac:dyDescent="0.2">
      <c r="M392" s="253" t="s">
        <v>992</v>
      </c>
      <c r="N392" t="s">
        <v>881</v>
      </c>
    </row>
    <row r="393" spans="13:14" x14ac:dyDescent="0.2">
      <c r="M393" s="253" t="s">
        <v>993</v>
      </c>
      <c r="N393" t="s">
        <v>882</v>
      </c>
    </row>
    <row r="394" spans="13:14" x14ac:dyDescent="0.2">
      <c r="M394" s="253" t="s">
        <v>994</v>
      </c>
      <c r="N394" t="s">
        <v>883</v>
      </c>
    </row>
    <row r="395" spans="13:14" x14ac:dyDescent="0.2">
      <c r="M395" s="253" t="s">
        <v>995</v>
      </c>
      <c r="N395" t="s">
        <v>884</v>
      </c>
    </row>
    <row r="396" spans="13:14" x14ac:dyDescent="0.2">
      <c r="M396" s="253" t="s">
        <v>996</v>
      </c>
      <c r="N396" t="s">
        <v>885</v>
      </c>
    </row>
    <row r="397" spans="13:14" x14ac:dyDescent="0.2">
      <c r="M397" s="253" t="s">
        <v>997</v>
      </c>
      <c r="N397" t="s">
        <v>886</v>
      </c>
    </row>
    <row r="398" spans="13:14" x14ac:dyDescent="0.2">
      <c r="M398" s="253" t="s">
        <v>998</v>
      </c>
      <c r="N398" t="s">
        <v>526</v>
      </c>
    </row>
    <row r="399" spans="13:14" x14ac:dyDescent="0.2">
      <c r="M399" s="253" t="s">
        <v>262</v>
      </c>
      <c r="N399" t="s">
        <v>887</v>
      </c>
    </row>
    <row r="400" spans="13:14" x14ac:dyDescent="0.2">
      <c r="M400" s="253" t="s">
        <v>260</v>
      </c>
      <c r="N400" t="s">
        <v>888</v>
      </c>
    </row>
    <row r="401" spans="13:14" x14ac:dyDescent="0.2">
      <c r="M401" s="253" t="s">
        <v>348</v>
      </c>
      <c r="N401" t="s">
        <v>889</v>
      </c>
    </row>
    <row r="402" spans="13:14" x14ac:dyDescent="0.2">
      <c r="M402" s="253" t="s">
        <v>173</v>
      </c>
      <c r="N402" t="s">
        <v>890</v>
      </c>
    </row>
    <row r="403" spans="13:14" x14ac:dyDescent="0.2">
      <c r="M403" s="253" t="s">
        <v>168</v>
      </c>
      <c r="N403" t="s">
        <v>891</v>
      </c>
    </row>
    <row r="404" spans="13:14" x14ac:dyDescent="0.2">
      <c r="M404" s="253" t="s">
        <v>178</v>
      </c>
      <c r="N404" t="s">
        <v>892</v>
      </c>
    </row>
    <row r="405" spans="13:14" x14ac:dyDescent="0.2">
      <c r="M405" s="253" t="s">
        <v>190</v>
      </c>
      <c r="N405" t="s">
        <v>893</v>
      </c>
    </row>
    <row r="406" spans="13:14" x14ac:dyDescent="0.2">
      <c r="M406" s="253" t="s">
        <v>206</v>
      </c>
      <c r="N406" t="s">
        <v>894</v>
      </c>
    </row>
    <row r="407" spans="13:14" x14ac:dyDescent="0.2">
      <c r="M407" s="253" t="s">
        <v>160</v>
      </c>
      <c r="N407" t="s">
        <v>895</v>
      </c>
    </row>
    <row r="408" spans="13:14" x14ac:dyDescent="0.2">
      <c r="M408" s="253" t="s">
        <v>159</v>
      </c>
      <c r="N408" t="s">
        <v>896</v>
      </c>
    </row>
    <row r="409" spans="13:14" x14ac:dyDescent="0.2">
      <c r="M409" s="253" t="s">
        <v>142</v>
      </c>
      <c r="N409" t="s">
        <v>897</v>
      </c>
    </row>
    <row r="410" spans="13:14" x14ac:dyDescent="0.2">
      <c r="M410" s="253" t="s">
        <v>999</v>
      </c>
      <c r="N410" t="s">
        <v>898</v>
      </c>
    </row>
    <row r="411" spans="13:14" x14ac:dyDescent="0.2">
      <c r="M411" s="253" t="s">
        <v>1000</v>
      </c>
      <c r="N411" t="s">
        <v>899</v>
      </c>
    </row>
    <row r="412" spans="13:14" x14ac:dyDescent="0.2">
      <c r="M412" s="253" t="s">
        <v>340</v>
      </c>
      <c r="N412" t="s">
        <v>900</v>
      </c>
    </row>
    <row r="413" spans="13:14" x14ac:dyDescent="0.2">
      <c r="M413" s="253" t="s">
        <v>341</v>
      </c>
      <c r="N413" t="s">
        <v>901</v>
      </c>
    </row>
    <row r="414" spans="13:14" x14ac:dyDescent="0.2">
      <c r="M414" s="253" t="s">
        <v>299</v>
      </c>
      <c r="N414" t="s">
        <v>902</v>
      </c>
    </row>
    <row r="415" spans="13:14" x14ac:dyDescent="0.2">
      <c r="M415" s="253" t="s">
        <v>1001</v>
      </c>
      <c r="N415" t="s">
        <v>903</v>
      </c>
    </row>
    <row r="416" spans="13:14" x14ac:dyDescent="0.2">
      <c r="M416" s="253" t="s">
        <v>326</v>
      </c>
      <c r="N416" t="s">
        <v>904</v>
      </c>
    </row>
    <row r="417" spans="13:14" x14ac:dyDescent="0.2">
      <c r="M417" s="253" t="s">
        <v>210</v>
      </c>
      <c r="N417" t="s">
        <v>905</v>
      </c>
    </row>
    <row r="418" spans="13:14" x14ac:dyDescent="0.2">
      <c r="M418" s="253" t="s">
        <v>1002</v>
      </c>
      <c r="N418" t="s">
        <v>906</v>
      </c>
    </row>
    <row r="419" spans="13:14" x14ac:dyDescent="0.2">
      <c r="M419" s="253" t="s">
        <v>1003</v>
      </c>
      <c r="N419" t="s">
        <v>907</v>
      </c>
    </row>
    <row r="420" spans="13:14" x14ac:dyDescent="0.2">
      <c r="M420" s="253" t="s">
        <v>139</v>
      </c>
      <c r="N420" t="s">
        <v>908</v>
      </c>
    </row>
    <row r="421" spans="13:14" x14ac:dyDescent="0.2">
      <c r="M421" s="253" t="s">
        <v>138</v>
      </c>
      <c r="N421" t="s">
        <v>909</v>
      </c>
    </row>
    <row r="422" spans="13:14" x14ac:dyDescent="0.2">
      <c r="M422" s="253" t="s">
        <v>136</v>
      </c>
      <c r="N422" t="s">
        <v>910</v>
      </c>
    </row>
    <row r="423" spans="13:14" x14ac:dyDescent="0.2">
      <c r="M423" s="253" t="s">
        <v>137</v>
      </c>
      <c r="N423" t="s">
        <v>911</v>
      </c>
    </row>
    <row r="424" spans="13:14" x14ac:dyDescent="0.2">
      <c r="M424" s="253" t="s">
        <v>453</v>
      </c>
      <c r="N424" t="s">
        <v>912</v>
      </c>
    </row>
    <row r="425" spans="13:14" x14ac:dyDescent="0.2">
      <c r="M425" s="253" t="s">
        <v>454</v>
      </c>
      <c r="N425" t="s">
        <v>913</v>
      </c>
    </row>
    <row r="426" spans="13:14" x14ac:dyDescent="0.2">
      <c r="M426" s="253" t="s">
        <v>452</v>
      </c>
      <c r="N426" t="s">
        <v>914</v>
      </c>
    </row>
    <row r="427" spans="13:14" x14ac:dyDescent="0.2">
      <c r="M427" s="253" t="s">
        <v>419</v>
      </c>
      <c r="N427" t="s">
        <v>915</v>
      </c>
    </row>
    <row r="428" spans="13:14" x14ac:dyDescent="0.2">
      <c r="M428" s="253" t="s">
        <v>418</v>
      </c>
      <c r="N428" t="s">
        <v>916</v>
      </c>
    </row>
    <row r="429" spans="13:14" x14ac:dyDescent="0.2">
      <c r="M429" s="253" t="s">
        <v>374</v>
      </c>
      <c r="N429" t="s">
        <v>917</v>
      </c>
    </row>
    <row r="430" spans="13:14" x14ac:dyDescent="0.2">
      <c r="M430" s="253" t="s">
        <v>1004</v>
      </c>
      <c r="N430" t="s">
        <v>918</v>
      </c>
    </row>
    <row r="431" spans="13:14" x14ac:dyDescent="0.2">
      <c r="M431" s="253" t="s">
        <v>1005</v>
      </c>
      <c r="N431" t="s">
        <v>919</v>
      </c>
    </row>
    <row r="432" spans="13:14" x14ac:dyDescent="0.2">
      <c r="M432" s="253" t="s">
        <v>1006</v>
      </c>
      <c r="N432" t="s">
        <v>920</v>
      </c>
    </row>
    <row r="433" spans="13:14" x14ac:dyDescent="0.2">
      <c r="M433" s="253" t="s">
        <v>1007</v>
      </c>
      <c r="N433" t="s">
        <v>921</v>
      </c>
    </row>
    <row r="434" spans="13:14" x14ac:dyDescent="0.2">
      <c r="M434" s="253" t="s">
        <v>1008</v>
      </c>
      <c r="N434" t="s">
        <v>922</v>
      </c>
    </row>
    <row r="435" spans="13:14" x14ac:dyDescent="0.2">
      <c r="M435" s="253" t="s">
        <v>1009</v>
      </c>
      <c r="N435" t="s">
        <v>923</v>
      </c>
    </row>
  </sheetData>
  <sheetProtection password="C621" sheet="1" objects="1" scenarios="1"/>
  <mergeCells count="1">
    <mergeCell ref="I12:K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43"/>
  <sheetViews>
    <sheetView workbookViewId="0">
      <selection activeCell="H31" sqref="H31"/>
    </sheetView>
  </sheetViews>
  <sheetFormatPr defaultRowHeight="12.75" x14ac:dyDescent="0.2"/>
  <cols>
    <col min="1" max="1" width="46.85546875" customWidth="1"/>
    <col min="5" max="8" width="12" customWidth="1"/>
  </cols>
  <sheetData>
    <row r="1" spans="1:11" x14ac:dyDescent="0.2">
      <c r="B1" s="533" t="s">
        <v>85</v>
      </c>
      <c r="C1" s="533"/>
      <c r="D1" s="533"/>
    </row>
    <row r="2" spans="1:11" ht="63.75" x14ac:dyDescent="0.2">
      <c r="A2" s="142" t="s">
        <v>64</v>
      </c>
      <c r="B2" s="177" t="s">
        <v>45</v>
      </c>
      <c r="C2" s="178" t="s">
        <v>87</v>
      </c>
      <c r="D2" s="178" t="s">
        <v>88</v>
      </c>
      <c r="E2" s="114" t="s">
        <v>43</v>
      </c>
      <c r="F2" s="114" t="s">
        <v>87</v>
      </c>
      <c r="G2" s="114" t="s">
        <v>88</v>
      </c>
      <c r="H2" s="114" t="s">
        <v>84</v>
      </c>
      <c r="I2" s="114" t="s">
        <v>89</v>
      </c>
      <c r="J2" s="114" t="s">
        <v>90</v>
      </c>
      <c r="K2" s="114" t="s">
        <v>63</v>
      </c>
    </row>
    <row r="3" spans="1:11" ht="25.5" x14ac:dyDescent="0.2">
      <c r="A3" s="114" t="s">
        <v>91</v>
      </c>
      <c r="B3" s="146">
        <v>0</v>
      </c>
      <c r="C3" s="146">
        <f ca="1">Ответы_учащихся!$AX$24</f>
        <v>0.58333333333333337</v>
      </c>
      <c r="D3" s="146">
        <f ca="1">Ответы_учащихся!$AZ$24</f>
        <v>9.375E-2</v>
      </c>
      <c r="E3" s="143">
        <f ca="1">(IF(Ответы_учащихся!C25="",NA(),Ответы_учащихся!$AV$24))</f>
        <v>0.38749999999999996</v>
      </c>
      <c r="F3" s="143">
        <f ca="1">(IF(Ответы_учащихся!C25="",NA(),Ответы_учащихся!$AX$24))</f>
        <v>0.58333333333333337</v>
      </c>
      <c r="G3" s="143">
        <f ca="1">(IF(Ответы_учащихся!C25="",NA(),Ответы_учащихся!$AZ$24))</f>
        <v>9.375E-2</v>
      </c>
      <c r="H3" s="143">
        <f ca="1">IF(Ответы_учащихся!AV25="",NA(),Ответы_учащихся!AV25)</f>
        <v>0.2</v>
      </c>
      <c r="I3" s="148">
        <f ca="1">IF(Ответы_учащихся!AX25="",NA(),Ответы_учащихся!AX25)</f>
        <v>0.33333333333333331</v>
      </c>
      <c r="J3" s="143">
        <f ca="1">IF(Ответы_учащихся!AZ25="",NA(),Ответы_учащихся!AZ25)</f>
        <v>0</v>
      </c>
      <c r="K3">
        <f>IF(Ответы_учащихся!D25="УЧЕНИК НЕ ВЫПОЛНЯЛ РАБОТУ",NA(),Ответы_учащихся!C25)</f>
        <v>1</v>
      </c>
    </row>
    <row r="4" spans="1:11" ht="25.5" x14ac:dyDescent="0.2">
      <c r="A4" s="114" t="s">
        <v>92</v>
      </c>
      <c r="B4" s="147">
        <v>2.5000000000000001E-2</v>
      </c>
      <c r="C4" s="146">
        <f ca="1">Ответы_учащихся!$AX$24</f>
        <v>0.58333333333333337</v>
      </c>
      <c r="D4" s="146">
        <f ca="1">Ответы_учащихся!$AZ$24</f>
        <v>9.375E-2</v>
      </c>
      <c r="E4" s="143">
        <f ca="1">(IF(Ответы_учащихся!C26="",NA(),Ответы_учащихся!$AV$24))</f>
        <v>0.38749999999999996</v>
      </c>
      <c r="F4" s="143">
        <f ca="1">(IF(Ответы_учащихся!C26="",NA(),Ответы_учащихся!$AX$24))</f>
        <v>0.58333333333333337</v>
      </c>
      <c r="G4" s="143">
        <f ca="1">(IF(Ответы_учащихся!C26="",NA(),Ответы_учащихся!$AZ$24))</f>
        <v>9.375E-2</v>
      </c>
      <c r="H4" s="143" t="e">
        <f ca="1">IF(Ответы_учащихся!AV26="",NA(),Ответы_учащихся!AV26)</f>
        <v>#N/A</v>
      </c>
      <c r="I4" s="148" t="e">
        <f ca="1">IF(Ответы_учащихся!AX26="",NA(),Ответы_учащихся!AX26)</f>
        <v>#N/A</v>
      </c>
      <c r="J4" s="143" t="e">
        <f ca="1">IF(Ответы_учащихся!AZ26="",NA(),Ответы_учащихся!AZ26)</f>
        <v>#N/A</v>
      </c>
      <c r="K4" t="e">
        <f>IF(Ответы_учащихся!D26="УЧЕНИК НЕ ВЫПОЛНЯЛ РАБОТУ",NA(),Ответы_учащихся!C26)</f>
        <v>#N/A</v>
      </c>
    </row>
    <row r="5" spans="1:11" x14ac:dyDescent="0.2">
      <c r="A5" t="s">
        <v>42</v>
      </c>
      <c r="B5" s="146">
        <v>0.05</v>
      </c>
      <c r="C5" s="146">
        <f ca="1">Ответы_учащихся!$AX$24</f>
        <v>0.58333333333333337</v>
      </c>
      <c r="D5" s="146">
        <f ca="1">Ответы_учащихся!$AZ$24</f>
        <v>9.375E-2</v>
      </c>
      <c r="E5" s="143">
        <f ca="1">(IF(Ответы_учащихся!C27="",NA(),Ответы_учащихся!$AV$24))</f>
        <v>0.38749999999999996</v>
      </c>
      <c r="F5" s="143">
        <f ca="1">(IF(Ответы_учащихся!C27="",NA(),Ответы_учащихся!$AX$24))</f>
        <v>0.58333333333333337</v>
      </c>
      <c r="G5" s="143">
        <f ca="1">(IF(Ответы_учащихся!C27="",NA(),Ответы_учащихся!$AZ$24))</f>
        <v>9.375E-2</v>
      </c>
      <c r="H5" s="143">
        <f ca="1">IF(Ответы_учащихся!AV27="",NA(),Ответы_учащихся!AV27)</f>
        <v>0.4</v>
      </c>
      <c r="I5" s="148">
        <f ca="1">IF(Ответы_учащихся!AX27="",NA(),Ответы_учащихся!AX27)</f>
        <v>0.66666666666666663</v>
      </c>
      <c r="J5" s="143">
        <f ca="1">IF(Ответы_учащихся!AZ27="",NA(),Ответы_учащихся!AZ27)</f>
        <v>0</v>
      </c>
      <c r="K5">
        <f>IF(Ответы_учащихся!D27="УЧЕНИК НЕ ВЫПОЛНЯЛ РАБОТУ",NA(),Ответы_учащихся!C27)</f>
        <v>3</v>
      </c>
    </row>
    <row r="6" spans="1:11" x14ac:dyDescent="0.2">
      <c r="B6" s="147">
        <v>7.4999999999999997E-2</v>
      </c>
      <c r="C6" s="146">
        <f ca="1">Ответы_учащихся!$AX$24</f>
        <v>0.58333333333333337</v>
      </c>
      <c r="D6" s="146">
        <f ca="1">Ответы_учащихся!$AZ$24</f>
        <v>9.375E-2</v>
      </c>
      <c r="E6" s="143">
        <f ca="1">(IF(Ответы_учащихся!C28="",NA(),Ответы_учащихся!$AV$24))</f>
        <v>0.38749999999999996</v>
      </c>
      <c r="F6" s="143">
        <f ca="1">(IF(Ответы_учащихся!C28="",NA(),Ответы_учащихся!$AX$24))</f>
        <v>0.58333333333333337</v>
      </c>
      <c r="G6" s="143">
        <f ca="1">(IF(Ответы_учащихся!C28="",NA(),Ответы_учащихся!$AZ$24))</f>
        <v>9.375E-2</v>
      </c>
      <c r="H6" s="143">
        <f ca="1">IF(Ответы_учащихся!AV28="",NA(),Ответы_учащихся!AV28)</f>
        <v>0.4</v>
      </c>
      <c r="I6" s="148">
        <f ca="1">IF(Ответы_учащихся!AX28="",NA(),Ответы_учащихся!AX28)</f>
        <v>0.66666666666666663</v>
      </c>
      <c r="J6" s="143">
        <f ca="1">IF(Ответы_учащихся!AZ28="",NA(),Ответы_учащихся!AZ28)</f>
        <v>0</v>
      </c>
      <c r="K6">
        <f>IF(Ответы_учащихся!D28="УЧЕНИК НЕ ВЫПОЛНЯЛ РАБОТУ",NA(),Ответы_учащихся!C28)</f>
        <v>4</v>
      </c>
    </row>
    <row r="7" spans="1:11" x14ac:dyDescent="0.2">
      <c r="B7" s="146">
        <v>0.1</v>
      </c>
      <c r="C7" s="146">
        <f ca="1">Ответы_учащихся!$AX$24</f>
        <v>0.58333333333333337</v>
      </c>
      <c r="D7" s="146">
        <f ca="1">Ответы_учащихся!$AZ$24</f>
        <v>9.375E-2</v>
      </c>
      <c r="E7" s="143">
        <f ca="1">(IF(Ответы_учащихся!C29="",NA(),Ответы_учащихся!$AV$24))</f>
        <v>0.38749999999999996</v>
      </c>
      <c r="F7" s="143">
        <f ca="1">(IF(Ответы_учащихся!C29="",NA(),Ответы_учащихся!$AX$24))</f>
        <v>0.58333333333333337</v>
      </c>
      <c r="G7" s="143">
        <f ca="1">(IF(Ответы_учащихся!C29="",NA(),Ответы_учащихся!$AZ$24))</f>
        <v>9.375E-2</v>
      </c>
      <c r="H7" s="143">
        <f ca="1">IF(Ответы_учащихся!AV29="",NA(),Ответы_учащихся!AV29)</f>
        <v>0</v>
      </c>
      <c r="I7" s="148">
        <f ca="1">IF(Ответы_учащихся!AX29="",NA(),Ответы_учащихся!AX29)</f>
        <v>0</v>
      </c>
      <c r="J7" s="143">
        <f ca="1">IF(Ответы_учащихся!AZ29="",NA(),Ответы_учащихся!AZ29)</f>
        <v>0</v>
      </c>
      <c r="K7">
        <f>IF(Ответы_учащихся!D29="УЧЕНИК НЕ ВЫПОЛНЯЛ РАБОТУ",NA(),Ответы_учащихся!C29)</f>
        <v>5</v>
      </c>
    </row>
    <row r="8" spans="1:11" x14ac:dyDescent="0.2">
      <c r="B8" s="147">
        <v>0.125</v>
      </c>
      <c r="C8" s="146">
        <f ca="1">Ответы_учащихся!$AX$24</f>
        <v>0.58333333333333337</v>
      </c>
      <c r="D8" s="146">
        <f ca="1">Ответы_учащихся!$AZ$24</f>
        <v>9.375E-2</v>
      </c>
      <c r="E8" s="143">
        <f ca="1">(IF(Ответы_учащихся!C30="",NA(),Ответы_учащихся!$AV$24))</f>
        <v>0.38749999999999996</v>
      </c>
      <c r="F8" s="143">
        <f ca="1">(IF(Ответы_учащихся!C30="",NA(),Ответы_учащихся!$AX$24))</f>
        <v>0.58333333333333337</v>
      </c>
      <c r="G8" s="143">
        <f ca="1">(IF(Ответы_учащихся!C30="",NA(),Ответы_учащихся!$AZ$24))</f>
        <v>9.375E-2</v>
      </c>
      <c r="H8" s="143">
        <f ca="1">IF(Ответы_учащихся!AV30="",NA(),Ответы_учащихся!AV30)</f>
        <v>0.15</v>
      </c>
      <c r="I8" s="148">
        <f ca="1">IF(Ответы_учащихся!AX30="",NA(),Ответы_учащихся!AX30)</f>
        <v>0.25</v>
      </c>
      <c r="J8" s="143">
        <f ca="1">IF(Ответы_учащихся!AZ30="",NA(),Ответы_учащихся!AZ30)</f>
        <v>0</v>
      </c>
      <c r="K8">
        <f>IF(Ответы_учащихся!D30="УЧЕНИК НЕ ВЫПОЛНЯЛ РАБОТУ",NA(),Ответы_учащихся!C30)</f>
        <v>6</v>
      </c>
    </row>
    <row r="9" spans="1:11" x14ac:dyDescent="0.2">
      <c r="B9" s="146">
        <v>0.15</v>
      </c>
      <c r="C9" s="146">
        <f ca="1">Ответы_учащихся!$AX$24</f>
        <v>0.58333333333333337</v>
      </c>
      <c r="D9" s="146">
        <f ca="1">Ответы_учащихся!$AZ$24</f>
        <v>9.375E-2</v>
      </c>
      <c r="E9" s="143">
        <f ca="1">(IF(Ответы_учащихся!C31="",NA(),Ответы_учащихся!$AV$24))</f>
        <v>0.38749999999999996</v>
      </c>
      <c r="F9" s="143">
        <f ca="1">(IF(Ответы_учащихся!C31="",NA(),Ответы_учащихся!$AX$24))</f>
        <v>0.58333333333333337</v>
      </c>
      <c r="G9" s="143">
        <f ca="1">(IF(Ответы_учащихся!C31="",NA(),Ответы_учащихся!$AZ$24))</f>
        <v>9.375E-2</v>
      </c>
      <c r="H9" s="143">
        <f ca="1">IF(Ответы_учащихся!AV31="",NA(),Ответы_учащихся!AV31)</f>
        <v>0.55000000000000004</v>
      </c>
      <c r="I9" s="148">
        <f ca="1">IF(Ответы_учащихся!AX31="",NA(),Ответы_учащихся!AX31)</f>
        <v>0.75</v>
      </c>
      <c r="J9" s="143">
        <f ca="1">IF(Ответы_учащихся!AZ31="",NA(),Ответы_учащихся!AZ31)</f>
        <v>0.25</v>
      </c>
      <c r="K9">
        <f>IF(Ответы_учащихся!D31="УЧЕНИК НЕ ВЫПОЛНЯЛ РАБОТУ",NA(),Ответы_учащихся!C31)</f>
        <v>7</v>
      </c>
    </row>
    <row r="10" spans="1:11" x14ac:dyDescent="0.2">
      <c r="B10" s="147">
        <v>0.17499999999999999</v>
      </c>
      <c r="C10" s="146">
        <f ca="1">Ответы_учащихся!$AX$24</f>
        <v>0.58333333333333337</v>
      </c>
      <c r="D10" s="146">
        <f ca="1">Ответы_учащихся!$AZ$24</f>
        <v>9.375E-2</v>
      </c>
      <c r="E10" s="143">
        <f ca="1">(IF(Ответы_учащихся!C32="",NA(),Ответы_учащихся!$AV$24))</f>
        <v>0.38749999999999996</v>
      </c>
      <c r="F10" s="143">
        <f ca="1">(IF(Ответы_учащихся!C32="",NA(),Ответы_учащихся!$AX$24))</f>
        <v>0.58333333333333337</v>
      </c>
      <c r="G10" s="143">
        <f ca="1">(IF(Ответы_учащихся!C32="",NA(),Ответы_учащихся!$AZ$24))</f>
        <v>9.375E-2</v>
      </c>
      <c r="H10" s="143" t="e">
        <f ca="1">IF(Ответы_учащихся!AV32="",NA(),Ответы_учащихся!AV32)</f>
        <v>#N/A</v>
      </c>
      <c r="I10" s="148" t="e">
        <f ca="1">IF(Ответы_учащихся!AX32="",NA(),Ответы_учащихся!AX32)</f>
        <v>#N/A</v>
      </c>
      <c r="J10" s="143" t="e">
        <f ca="1">IF(Ответы_учащихся!AZ32="",NA(),Ответы_учащихся!AZ32)</f>
        <v>#N/A</v>
      </c>
      <c r="K10" t="e">
        <f>IF(Ответы_учащихся!D32="УЧЕНИК НЕ ВЫПОЛНЯЛ РАБОТУ",NA(),Ответы_учащихся!C32)</f>
        <v>#N/A</v>
      </c>
    </row>
    <row r="11" spans="1:11" x14ac:dyDescent="0.2">
      <c r="B11" s="146">
        <v>0.2</v>
      </c>
      <c r="C11" s="146">
        <f ca="1">Ответы_учащихся!$AX$24</f>
        <v>0.58333333333333337</v>
      </c>
      <c r="D11" s="146">
        <f ca="1">Ответы_учащихся!$AZ$24</f>
        <v>9.375E-2</v>
      </c>
      <c r="E11" s="143">
        <f ca="1">(IF(Ответы_учащихся!C33="",NA(),Ответы_учащихся!$AV$24))</f>
        <v>0.38749999999999996</v>
      </c>
      <c r="F11" s="143">
        <f ca="1">(IF(Ответы_учащихся!C33="",NA(),Ответы_учащихся!$AX$24))</f>
        <v>0.58333333333333337</v>
      </c>
      <c r="G11" s="143">
        <f ca="1">(IF(Ответы_учащихся!C33="",NA(),Ответы_учащихся!$AZ$24))</f>
        <v>9.375E-2</v>
      </c>
      <c r="H11" s="143">
        <f ca="1">IF(Ответы_учащихся!AV33="",NA(),Ответы_учащихся!AV33)</f>
        <v>0.35</v>
      </c>
      <c r="I11" s="148">
        <f ca="1">IF(Ответы_учащихся!AX33="",NA(),Ответы_учащихся!AX33)</f>
        <v>0.58333333333333337</v>
      </c>
      <c r="J11" s="143">
        <f ca="1">IF(Ответы_учащихся!AZ33="",NA(),Ответы_учащихся!AZ33)</f>
        <v>0</v>
      </c>
      <c r="K11">
        <f>IF(Ответы_учащихся!D33="УЧЕНИК НЕ ВЫПОЛНЯЛ РАБОТУ",NA(),Ответы_учащихся!C33)</f>
        <v>9</v>
      </c>
    </row>
    <row r="12" spans="1:11" x14ac:dyDescent="0.2">
      <c r="B12" s="147">
        <v>0.22500000000000001</v>
      </c>
      <c r="C12" s="146">
        <f ca="1">Ответы_учащихся!$AX$24</f>
        <v>0.58333333333333337</v>
      </c>
      <c r="D12" s="146">
        <f ca="1">Ответы_учащихся!$AZ$24</f>
        <v>9.375E-2</v>
      </c>
      <c r="E12" s="143">
        <f ca="1">(IF(Ответы_учащихся!C34="",NA(),Ответы_учащихся!$AV$24))</f>
        <v>0.38749999999999996</v>
      </c>
      <c r="F12" s="143">
        <f ca="1">(IF(Ответы_учащихся!C34="",NA(),Ответы_учащихся!$AX$24))</f>
        <v>0.58333333333333337</v>
      </c>
      <c r="G12" s="143">
        <f ca="1">(IF(Ответы_учащихся!C34="",NA(),Ответы_учащихся!$AZ$24))</f>
        <v>9.375E-2</v>
      </c>
      <c r="H12" s="143">
        <f ca="1">IF(Ответы_учащихся!AV34="",NA(),Ответы_учащихся!AV34)</f>
        <v>0.8</v>
      </c>
      <c r="I12" s="148">
        <f ca="1">IF(Ответы_учащихся!AX34="",NA(),Ответы_учащихся!AX34)</f>
        <v>1</v>
      </c>
      <c r="J12" s="143">
        <f ca="1">IF(Ответы_учащихся!AZ34="",NA(),Ответы_учащихся!AZ34)</f>
        <v>0.5</v>
      </c>
      <c r="K12">
        <f>IF(Ответы_учащихся!D34="УЧЕНИК НЕ ВЫПОЛНЯЛ РАБОТУ",NA(),Ответы_учащихся!C34)</f>
        <v>10</v>
      </c>
    </row>
    <row r="13" spans="1:11" x14ac:dyDescent="0.2">
      <c r="B13" s="146">
        <v>0.25</v>
      </c>
      <c r="C13" s="146">
        <f ca="1">Ответы_учащихся!$AX$24</f>
        <v>0.58333333333333337</v>
      </c>
      <c r="D13" s="146">
        <f ca="1">Ответы_учащихся!$AZ$24</f>
        <v>9.375E-2</v>
      </c>
      <c r="E13" s="143">
        <f ca="1">(IF(Ответы_учащихся!C35="",NA(),Ответы_учащихся!$AV$24))</f>
        <v>0.38749999999999996</v>
      </c>
      <c r="F13" s="143">
        <f ca="1">(IF(Ответы_учащихся!C35="",NA(),Ответы_учащихся!$AX$24))</f>
        <v>0.58333333333333337</v>
      </c>
      <c r="G13" s="143">
        <f ca="1">(IF(Ответы_учащихся!C35="",NA(),Ответы_учащихся!$AZ$24))</f>
        <v>9.375E-2</v>
      </c>
      <c r="H13" s="143">
        <f ca="1">IF(Ответы_учащихся!AV35="",NA(),Ответы_учащихся!AV35)</f>
        <v>0.35</v>
      </c>
      <c r="I13" s="148">
        <f ca="1">IF(Ответы_учащихся!AX35="",NA(),Ответы_учащихся!AX35)</f>
        <v>0.41666666666666669</v>
      </c>
      <c r="J13" s="143">
        <f ca="1">IF(Ответы_учащихся!AZ35="",NA(),Ответы_учащихся!AZ35)</f>
        <v>0.25</v>
      </c>
      <c r="K13">
        <f>IF(Ответы_учащихся!D35="УЧЕНИК НЕ ВЫПОЛНЯЛ РАБОТУ",NA(),Ответы_учащихся!C35)</f>
        <v>11</v>
      </c>
    </row>
    <row r="14" spans="1:11" x14ac:dyDescent="0.2">
      <c r="B14" s="147">
        <v>0.27500000000000002</v>
      </c>
      <c r="C14" s="146">
        <f ca="1">Ответы_учащихся!$AX$24</f>
        <v>0.58333333333333337</v>
      </c>
      <c r="D14" s="146">
        <f ca="1">Ответы_учащихся!$AZ$24</f>
        <v>9.375E-2</v>
      </c>
      <c r="E14" s="143">
        <f ca="1">(IF(Ответы_учащихся!C36="",NA(),Ответы_учащихся!$AV$24))</f>
        <v>0.38749999999999996</v>
      </c>
      <c r="F14" s="143">
        <f ca="1">(IF(Ответы_учащихся!C36="",NA(),Ответы_учащихся!$AX$24))</f>
        <v>0.58333333333333337</v>
      </c>
      <c r="G14" s="143">
        <f ca="1">(IF(Ответы_учащихся!C36="",NA(),Ответы_учащихся!$AZ$24))</f>
        <v>9.375E-2</v>
      </c>
      <c r="H14" s="143">
        <f ca="1">IF(Ответы_учащихся!AV36="",NA(),Ответы_учащихся!AV36)</f>
        <v>0.3</v>
      </c>
      <c r="I14" s="148">
        <f ca="1">IF(Ответы_учащихся!AX36="",NA(),Ответы_учащихся!AX36)</f>
        <v>0.5</v>
      </c>
      <c r="J14" s="143">
        <f ca="1">IF(Ответы_учащихся!AZ36="",NA(),Ответы_учащихся!AZ36)</f>
        <v>0</v>
      </c>
      <c r="K14">
        <f>IF(Ответы_учащихся!D36="УЧЕНИК НЕ ВЫПОЛНЯЛ РАБОТУ",NA(),Ответы_учащихся!C36)</f>
        <v>12</v>
      </c>
    </row>
    <row r="15" spans="1:11" x14ac:dyDescent="0.2">
      <c r="B15" s="146">
        <v>0.3</v>
      </c>
      <c r="C15" s="146">
        <f ca="1">Ответы_учащихся!$AX$24</f>
        <v>0.58333333333333337</v>
      </c>
      <c r="D15" s="146">
        <f ca="1">Ответы_учащихся!$AZ$24</f>
        <v>9.375E-2</v>
      </c>
      <c r="E15" s="143">
        <f ca="1">(IF(Ответы_учащихся!C37="",NA(),Ответы_учащихся!$AV$24))</f>
        <v>0.38749999999999996</v>
      </c>
      <c r="F15" s="143">
        <f ca="1">(IF(Ответы_учащихся!C37="",NA(),Ответы_учащихся!$AX$24))</f>
        <v>0.58333333333333337</v>
      </c>
      <c r="G15" s="143">
        <f ca="1">(IF(Ответы_учащихся!C37="",NA(),Ответы_учащихся!$AZ$24))</f>
        <v>9.375E-2</v>
      </c>
      <c r="H15" s="143">
        <f ca="1">IF(Ответы_учащихся!AV37="",NA(),Ответы_учащихся!AV37)</f>
        <v>0.45</v>
      </c>
      <c r="I15" s="148">
        <f ca="1">IF(Ответы_учащихся!AX37="",NA(),Ответы_учащихся!AX37)</f>
        <v>0.75</v>
      </c>
      <c r="J15" s="143">
        <f ca="1">IF(Ответы_учащихся!AZ37="",NA(),Ответы_учащихся!AZ37)</f>
        <v>0</v>
      </c>
      <c r="K15">
        <f>IF(Ответы_учащихся!D37="УЧЕНИК НЕ ВЫПОЛНЯЛ РАБОТУ",NA(),Ответы_учащихся!C37)</f>
        <v>13</v>
      </c>
    </row>
    <row r="16" spans="1:11" x14ac:dyDescent="0.2">
      <c r="B16" s="147">
        <v>0.32500000000000001</v>
      </c>
      <c r="C16" s="146">
        <f ca="1">Ответы_учащихся!$AX$24</f>
        <v>0.58333333333333337</v>
      </c>
      <c r="D16" s="146">
        <f ca="1">Ответы_учащихся!$AZ$24</f>
        <v>9.375E-2</v>
      </c>
      <c r="E16" s="143">
        <f ca="1">(IF(Ответы_учащихся!C38="",NA(),Ответы_учащихся!$AV$24))</f>
        <v>0.38749999999999996</v>
      </c>
      <c r="F16" s="143">
        <f ca="1">(IF(Ответы_учащихся!C38="",NA(),Ответы_учащихся!$AX$24))</f>
        <v>0.58333333333333337</v>
      </c>
      <c r="G16" s="143">
        <f ca="1">(IF(Ответы_учащихся!C38="",NA(),Ответы_учащихся!$AZ$24))</f>
        <v>9.375E-2</v>
      </c>
      <c r="H16" s="143">
        <f ca="1">IF(Ответы_учащихся!AV38="",NA(),Ответы_учащихся!AV38)</f>
        <v>0.5</v>
      </c>
      <c r="I16" s="148">
        <f ca="1">IF(Ответы_учащихся!AX38="",NA(),Ответы_учащихся!AX38)</f>
        <v>0.66666666666666663</v>
      </c>
      <c r="J16" s="143">
        <f ca="1">IF(Ответы_учащихся!AZ38="",NA(),Ответы_учащихся!AZ38)</f>
        <v>0.25</v>
      </c>
      <c r="K16">
        <f>IF(Ответы_учащихся!D38="УЧЕНИК НЕ ВЫПОЛНЯЛ РАБОТУ",NA(),Ответы_учащихся!C38)</f>
        <v>14</v>
      </c>
    </row>
    <row r="17" spans="2:11" x14ac:dyDescent="0.2">
      <c r="B17" s="146">
        <v>0.35</v>
      </c>
      <c r="C17" s="146">
        <f ca="1">Ответы_учащихся!$AX$24</f>
        <v>0.58333333333333337</v>
      </c>
      <c r="D17" s="146">
        <f ca="1">Ответы_учащихся!$AZ$24</f>
        <v>9.375E-2</v>
      </c>
      <c r="E17" s="143">
        <f ca="1">(IF(Ответы_учащихся!C39="",NA(),Ответы_учащихся!$AV$24))</f>
        <v>0.38749999999999996</v>
      </c>
      <c r="F17" s="143">
        <f ca="1">(IF(Ответы_учащихся!C39="",NA(),Ответы_учащихся!$AX$24))</f>
        <v>0.58333333333333337</v>
      </c>
      <c r="G17" s="143">
        <f ca="1">(IF(Ответы_учащихся!C39="",NA(),Ответы_учащихся!$AZ$24))</f>
        <v>9.375E-2</v>
      </c>
      <c r="H17" s="143">
        <f ca="1">IF(Ответы_учащихся!AV39="",NA(),Ответы_учащихся!AV39)</f>
        <v>0.45</v>
      </c>
      <c r="I17" s="148">
        <f ca="1">IF(Ответы_учащихся!AX39="",NA(),Ответы_учащихся!AX39)</f>
        <v>0.75</v>
      </c>
      <c r="J17" s="143">
        <f ca="1">IF(Ответы_учащихся!AZ39="",NA(),Ответы_учащихся!AZ39)</f>
        <v>0</v>
      </c>
      <c r="K17">
        <f>IF(Ответы_учащихся!D39="УЧЕНИК НЕ ВЫПОЛНЯЛ РАБОТУ",NA(),Ответы_учащихся!C39)</f>
        <v>15</v>
      </c>
    </row>
    <row r="18" spans="2:11" x14ac:dyDescent="0.2">
      <c r="B18" s="147">
        <v>0.375</v>
      </c>
      <c r="C18" s="146">
        <f ca="1">Ответы_учащихся!$AX$24</f>
        <v>0.58333333333333337</v>
      </c>
      <c r="D18" s="146">
        <f ca="1">Ответы_учащихся!$AZ$24</f>
        <v>9.375E-2</v>
      </c>
      <c r="E18" s="143">
        <f ca="1">(IF(Ответы_учащихся!C40="",NA(),Ответы_учащихся!$AV$24))</f>
        <v>0.38749999999999996</v>
      </c>
      <c r="F18" s="143">
        <f ca="1">(IF(Ответы_учащихся!C40="",NA(),Ответы_учащихся!$AX$24))</f>
        <v>0.58333333333333337</v>
      </c>
      <c r="G18" s="143">
        <f ca="1">(IF(Ответы_учащихся!C40="",NA(),Ответы_учащихся!$AZ$24))</f>
        <v>9.375E-2</v>
      </c>
      <c r="H18" s="143">
        <f ca="1">IF(Ответы_учащихся!AV40="",NA(),Ответы_учащихся!AV40)</f>
        <v>0.5</v>
      </c>
      <c r="I18" s="148">
        <f ca="1">IF(Ответы_учащихся!AX40="",NA(),Ответы_учащихся!AX40)</f>
        <v>0.66666666666666663</v>
      </c>
      <c r="J18" s="143">
        <f ca="1">IF(Ответы_учащихся!AZ40="",NA(),Ответы_учащихся!AZ40)</f>
        <v>0.25</v>
      </c>
      <c r="K18">
        <f>IF(Ответы_учащихся!D40="УЧЕНИК НЕ ВЫПОЛНЯЛ РАБОТУ",NA(),Ответы_учащихся!C40)</f>
        <v>16</v>
      </c>
    </row>
    <row r="19" spans="2:11" x14ac:dyDescent="0.2">
      <c r="B19" s="146">
        <v>0.4</v>
      </c>
      <c r="C19" s="146">
        <f ca="1">Ответы_учащихся!$AX$24</f>
        <v>0.58333333333333337</v>
      </c>
      <c r="D19" s="146">
        <f ca="1">Ответы_учащихся!$AZ$24</f>
        <v>9.375E-2</v>
      </c>
      <c r="E19" s="143">
        <f ca="1">(IF(Ответы_учащихся!C41="",NA(),Ответы_учащихся!$AV$24))</f>
        <v>0.38749999999999996</v>
      </c>
      <c r="F19" s="143">
        <f ca="1">(IF(Ответы_учащихся!C41="",NA(),Ответы_учащихся!$AX$24))</f>
        <v>0.58333333333333337</v>
      </c>
      <c r="G19" s="143">
        <f ca="1">(IF(Ответы_учащихся!C41="",NA(),Ответы_учащихся!$AZ$24))</f>
        <v>9.375E-2</v>
      </c>
      <c r="H19" s="143">
        <f ca="1">IF(Ответы_учащихся!AV41="",NA(),Ответы_учащихся!AV41)</f>
        <v>0.45</v>
      </c>
      <c r="I19" s="148">
        <f ca="1">IF(Ответы_учащихся!AX41="",NA(),Ответы_учащихся!AX41)</f>
        <v>0.75</v>
      </c>
      <c r="J19" s="143">
        <f ca="1">IF(Ответы_учащихся!AZ41="",NA(),Ответы_учащихся!AZ41)</f>
        <v>0</v>
      </c>
      <c r="K19">
        <f>IF(Ответы_учащихся!D41="УЧЕНИК НЕ ВЫПОЛНЯЛ РАБОТУ",NA(),Ответы_учащихся!C41)</f>
        <v>17</v>
      </c>
    </row>
    <row r="20" spans="2:11" x14ac:dyDescent="0.2">
      <c r="B20" s="147">
        <v>0.42499999999999999</v>
      </c>
      <c r="C20" s="146">
        <f ca="1">Ответы_учащихся!$AX$24</f>
        <v>0.58333333333333337</v>
      </c>
      <c r="D20" s="146">
        <f ca="1">Ответы_учащихся!$AZ$24</f>
        <v>9.375E-2</v>
      </c>
      <c r="E20" s="143">
        <f ca="1">(IF(Ответы_учащихся!C42="",NA(),Ответы_учащихся!$AV$24))</f>
        <v>0.38749999999999996</v>
      </c>
      <c r="F20" s="143">
        <f ca="1">(IF(Ответы_учащихся!C42="",NA(),Ответы_учащихся!$AX$24))</f>
        <v>0.58333333333333337</v>
      </c>
      <c r="G20" s="143">
        <f ca="1">(IF(Ответы_учащихся!C42="",NA(),Ответы_учащихся!$AZ$24))</f>
        <v>9.375E-2</v>
      </c>
      <c r="H20" s="143">
        <f ca="1">IF(Ответы_учащихся!AV42="",NA(),Ответы_учащихся!AV42)</f>
        <v>0.35</v>
      </c>
      <c r="I20" s="148">
        <f ca="1">IF(Ответы_учащихся!AX42="",NA(),Ответы_учащихся!AX42)</f>
        <v>0.58333333333333337</v>
      </c>
      <c r="J20" s="143">
        <f ca="1">IF(Ответы_учащихся!AZ42="",NA(),Ответы_учащихся!AZ42)</f>
        <v>0</v>
      </c>
      <c r="K20">
        <f>IF(Ответы_учащихся!D42="УЧЕНИК НЕ ВЫПОЛНЯЛ РАБОТУ",NA(),Ответы_учащихся!C42)</f>
        <v>18</v>
      </c>
    </row>
    <row r="21" spans="2:11" x14ac:dyDescent="0.2">
      <c r="B21" s="146">
        <v>0.45</v>
      </c>
      <c r="C21" s="146">
        <f ca="1">Ответы_учащихся!$AX$24</f>
        <v>0.58333333333333337</v>
      </c>
      <c r="D21" s="146">
        <f ca="1">Ответы_учащихся!$AZ$24</f>
        <v>9.375E-2</v>
      </c>
      <c r="E21" s="143" t="e">
        <f>(IF(Ответы_учащихся!C43="",NA(),Ответы_учащихся!$AV$24))</f>
        <v>#N/A</v>
      </c>
      <c r="F21" s="143" t="e">
        <f>(IF(Ответы_учащихся!C43="",NA(),Ответы_учащихся!$AX$24))</f>
        <v>#N/A</v>
      </c>
      <c r="G21" s="143" t="e">
        <f>(IF(Ответы_учащихся!C43="",NA(),Ответы_учащихся!$AZ$24))</f>
        <v>#N/A</v>
      </c>
      <c r="H21" s="143" t="e">
        <f ca="1">IF(Ответы_учащихся!AV43="",NA(),Ответы_учащихся!AV43)</f>
        <v>#N/A</v>
      </c>
      <c r="I21" s="148" t="e">
        <f ca="1">IF(Ответы_учащихся!AX43="",NA(),Ответы_учащихся!AX43)</f>
        <v>#N/A</v>
      </c>
      <c r="J21" s="143" t="e">
        <f ca="1">IF(Ответы_учащихся!AZ43="",NA(),Ответы_учащихся!AZ43)</f>
        <v>#N/A</v>
      </c>
      <c r="K21" t="str">
        <f>IF(Ответы_учащихся!D43="УЧЕНИК НЕ ВЫПОЛНЯЛ РАБОТУ",NA(),Ответы_учащихся!C43)</f>
        <v/>
      </c>
    </row>
    <row r="22" spans="2:11" x14ac:dyDescent="0.2">
      <c r="B22" s="147">
        <v>0.47499999999999998</v>
      </c>
      <c r="C22" s="146">
        <f ca="1">Ответы_учащихся!$AX$24</f>
        <v>0.58333333333333337</v>
      </c>
      <c r="D22" s="146">
        <f ca="1">Ответы_учащихся!$AZ$24</f>
        <v>9.375E-2</v>
      </c>
      <c r="E22" s="143" t="e">
        <f>(IF(Ответы_учащихся!C44="",NA(),Ответы_учащихся!$AV$24))</f>
        <v>#N/A</v>
      </c>
      <c r="F22" s="143" t="e">
        <f>(IF(Ответы_учащихся!C44="",NA(),Ответы_учащихся!$AX$24))</f>
        <v>#N/A</v>
      </c>
      <c r="G22" s="143" t="e">
        <f>(IF(Ответы_учащихся!C44="",NA(),Ответы_учащихся!$AZ$24))</f>
        <v>#N/A</v>
      </c>
      <c r="H22" s="143" t="e">
        <f ca="1">IF(Ответы_учащихся!AV44="",NA(),Ответы_учащихся!AV44)</f>
        <v>#N/A</v>
      </c>
      <c r="I22" s="148" t="e">
        <f ca="1">IF(Ответы_учащихся!AX44="",NA(),Ответы_учащихся!AX44)</f>
        <v>#N/A</v>
      </c>
      <c r="J22" s="143" t="e">
        <f ca="1">IF(Ответы_учащихся!AZ44="",NA(),Ответы_учащихся!AZ44)</f>
        <v>#N/A</v>
      </c>
      <c r="K22" t="str">
        <f>IF(Ответы_учащихся!D44="УЧЕНИК НЕ ВЫПОЛНЯЛ РАБОТУ",NA(),Ответы_учащихся!C44)</f>
        <v/>
      </c>
    </row>
    <row r="23" spans="2:11" x14ac:dyDescent="0.2">
      <c r="B23" s="146">
        <v>0.5</v>
      </c>
      <c r="C23" s="146">
        <f ca="1">Ответы_учащихся!$AX$24</f>
        <v>0.58333333333333337</v>
      </c>
      <c r="D23" s="146">
        <f ca="1">Ответы_учащихся!$AZ$24</f>
        <v>9.375E-2</v>
      </c>
      <c r="E23" s="143" t="e">
        <f>(IF(Ответы_учащихся!C45="",NA(),Ответы_учащихся!$AV$24))</f>
        <v>#N/A</v>
      </c>
      <c r="F23" s="143" t="e">
        <f>(IF(Ответы_учащихся!C45="",NA(),Ответы_учащихся!$AX$24))</f>
        <v>#N/A</v>
      </c>
      <c r="G23" s="143" t="e">
        <f>(IF(Ответы_учащихся!C45="",NA(),Ответы_учащихся!$AZ$24))</f>
        <v>#N/A</v>
      </c>
      <c r="H23" s="143" t="e">
        <f ca="1">IF(Ответы_учащихся!AV45="",NA(),Ответы_учащихся!AV45)</f>
        <v>#N/A</v>
      </c>
      <c r="I23" s="148" t="e">
        <f ca="1">IF(Ответы_учащихся!AX45="",NA(),Ответы_учащихся!AX45)</f>
        <v>#N/A</v>
      </c>
      <c r="J23" s="143" t="e">
        <f ca="1">IF(Ответы_учащихся!AZ45="",NA(),Ответы_учащихся!AZ45)</f>
        <v>#N/A</v>
      </c>
      <c r="K23" t="str">
        <f>IF(Ответы_учащихся!D45="УЧЕНИК НЕ ВЫПОЛНЯЛ РАБОТУ",NA(),Ответы_учащихся!C45)</f>
        <v/>
      </c>
    </row>
    <row r="24" spans="2:11" x14ac:dyDescent="0.2">
      <c r="B24" s="147">
        <v>0.52500000000000002</v>
      </c>
      <c r="C24" s="146">
        <f ca="1">Ответы_учащихся!$AX$24</f>
        <v>0.58333333333333337</v>
      </c>
      <c r="D24" s="146">
        <f ca="1">Ответы_учащихся!$AZ$24</f>
        <v>9.375E-2</v>
      </c>
      <c r="E24" s="143" t="e">
        <f>(IF(Ответы_учащихся!C46="",NA(),Ответы_учащихся!$AV$24))</f>
        <v>#N/A</v>
      </c>
      <c r="F24" s="143" t="e">
        <f>(IF(Ответы_учащихся!C46="",NA(),Ответы_учащихся!$AX$24))</f>
        <v>#N/A</v>
      </c>
      <c r="G24" s="143" t="e">
        <f>(IF(Ответы_учащихся!C46="",NA(),Ответы_учащихся!$AZ$24))</f>
        <v>#N/A</v>
      </c>
      <c r="H24" s="143" t="e">
        <f ca="1">IF(Ответы_учащихся!AV46="",NA(),Ответы_учащихся!AV46)</f>
        <v>#N/A</v>
      </c>
      <c r="I24" s="148" t="e">
        <f ca="1">IF(Ответы_учащихся!AX46="",NA(),Ответы_учащихся!AX46)</f>
        <v>#N/A</v>
      </c>
      <c r="J24" s="143" t="e">
        <f ca="1">IF(Ответы_учащихся!AZ46="",NA(),Ответы_учащихся!AZ46)</f>
        <v>#N/A</v>
      </c>
      <c r="K24" t="str">
        <f>IF(Ответы_учащихся!D46="УЧЕНИК НЕ ВЫПОЛНЯЛ РАБОТУ",NA(),Ответы_учащихся!C46)</f>
        <v/>
      </c>
    </row>
    <row r="25" spans="2:11" x14ac:dyDescent="0.2">
      <c r="B25" s="146">
        <v>0.55000000000000004</v>
      </c>
      <c r="C25" s="146">
        <f ca="1">Ответы_учащихся!$AX$24</f>
        <v>0.58333333333333337</v>
      </c>
      <c r="D25" s="146">
        <f ca="1">Ответы_учащихся!$AZ$24</f>
        <v>9.375E-2</v>
      </c>
      <c r="E25" s="143" t="e">
        <f>(IF(Ответы_учащихся!C47="",NA(),Ответы_учащихся!$AV$24))</f>
        <v>#N/A</v>
      </c>
      <c r="F25" s="143" t="e">
        <f>(IF(Ответы_учащихся!C47="",NA(),Ответы_учащихся!$AX$24))</f>
        <v>#N/A</v>
      </c>
      <c r="G25" s="143" t="e">
        <f>(IF(Ответы_учащихся!C47="",NA(),Ответы_учащихся!$AZ$24))</f>
        <v>#N/A</v>
      </c>
      <c r="H25" s="143" t="e">
        <f ca="1">IF(Ответы_учащихся!AV47="",NA(),Ответы_учащихся!AV47)</f>
        <v>#N/A</v>
      </c>
      <c r="I25" s="148" t="e">
        <f ca="1">IF(Ответы_учащихся!AX47="",NA(),Ответы_учащихся!AX47)</f>
        <v>#N/A</v>
      </c>
      <c r="J25" s="143" t="e">
        <f ca="1">IF(Ответы_учащихся!AZ47="",NA(),Ответы_учащихся!AZ47)</f>
        <v>#N/A</v>
      </c>
      <c r="K25" t="str">
        <f>IF(Ответы_учащихся!D47="УЧЕНИК НЕ ВЫПОЛНЯЛ РАБОТУ",NA(),Ответы_учащихся!C47)</f>
        <v/>
      </c>
    </row>
    <row r="26" spans="2:11" x14ac:dyDescent="0.2">
      <c r="B26" s="147">
        <v>0.57499999999999996</v>
      </c>
      <c r="C26" s="146">
        <f ca="1">Ответы_учащихся!$AX$24</f>
        <v>0.58333333333333337</v>
      </c>
      <c r="D26" s="146">
        <f ca="1">Ответы_учащихся!$AZ$24</f>
        <v>9.375E-2</v>
      </c>
      <c r="E26" s="143" t="e">
        <f>(IF(Ответы_учащихся!C48="",NA(),Ответы_учащихся!$AV$24))</f>
        <v>#N/A</v>
      </c>
      <c r="F26" s="143" t="e">
        <f>(IF(Ответы_учащихся!C48="",NA(),Ответы_учащихся!$AX$24))</f>
        <v>#N/A</v>
      </c>
      <c r="G26" s="143" t="e">
        <f>(IF(Ответы_учащихся!C48="",NA(),Ответы_учащихся!$AZ$24))</f>
        <v>#N/A</v>
      </c>
      <c r="H26" s="143" t="e">
        <f ca="1">IF(Ответы_учащихся!AV48="",NA(),Ответы_учащихся!AV48)</f>
        <v>#N/A</v>
      </c>
      <c r="I26" s="148" t="e">
        <f ca="1">IF(Ответы_учащихся!AX48="",NA(),Ответы_учащихся!AX48)</f>
        <v>#N/A</v>
      </c>
      <c r="J26" s="143" t="e">
        <f ca="1">IF(Ответы_учащихся!AZ48="",NA(),Ответы_учащихся!AZ48)</f>
        <v>#N/A</v>
      </c>
      <c r="K26" t="str">
        <f>IF(Ответы_учащихся!D48="УЧЕНИК НЕ ВЫПОЛНЯЛ РАБОТУ",NA(),Ответы_учащихся!C48)</f>
        <v/>
      </c>
    </row>
    <row r="27" spans="2:11" x14ac:dyDescent="0.2">
      <c r="B27" s="146">
        <v>0.6</v>
      </c>
      <c r="C27" s="146">
        <f ca="1">Ответы_учащихся!$AX$24</f>
        <v>0.58333333333333337</v>
      </c>
      <c r="D27" s="146">
        <f ca="1">Ответы_учащихся!$AZ$24</f>
        <v>9.375E-2</v>
      </c>
      <c r="E27" s="143" t="e">
        <f>(IF(Ответы_учащихся!C49="",NA(),Ответы_учащихся!$AV$24))</f>
        <v>#N/A</v>
      </c>
      <c r="F27" s="143" t="e">
        <f>(IF(Ответы_учащихся!C49="",NA(),Ответы_учащихся!$AX$24))</f>
        <v>#N/A</v>
      </c>
      <c r="G27" s="143" t="e">
        <f>(IF(Ответы_учащихся!C49="",NA(),Ответы_учащихся!$AZ$24))</f>
        <v>#N/A</v>
      </c>
      <c r="H27" s="143" t="e">
        <f ca="1">IF(Ответы_учащихся!AV49="",NA(),Ответы_учащихся!AV49)</f>
        <v>#N/A</v>
      </c>
      <c r="I27" s="148" t="e">
        <f ca="1">IF(Ответы_учащихся!AX49="",NA(),Ответы_учащихся!AX49)</f>
        <v>#N/A</v>
      </c>
      <c r="J27" s="143" t="e">
        <f ca="1">IF(Ответы_учащихся!AZ49="",NA(),Ответы_учащихся!AZ49)</f>
        <v>#N/A</v>
      </c>
      <c r="K27" t="str">
        <f>IF(Ответы_учащихся!D49="УЧЕНИК НЕ ВЫПОЛНЯЛ РАБОТУ",NA(),Ответы_учащихся!C49)</f>
        <v/>
      </c>
    </row>
    <row r="28" spans="2:11" x14ac:dyDescent="0.2">
      <c r="B28" s="147">
        <v>0.625</v>
      </c>
      <c r="C28" s="146">
        <f ca="1">Ответы_учащихся!$AX$24</f>
        <v>0.58333333333333337</v>
      </c>
      <c r="D28" s="146">
        <f ca="1">Ответы_учащихся!$AZ$24</f>
        <v>9.375E-2</v>
      </c>
      <c r="E28" s="143" t="e">
        <f>(IF(Ответы_учащихся!C50="",NA(),Ответы_учащихся!$AV$24))</f>
        <v>#N/A</v>
      </c>
      <c r="F28" s="143" t="e">
        <f>(IF(Ответы_учащихся!C50="",NA(),Ответы_учащихся!$AX$24))</f>
        <v>#N/A</v>
      </c>
      <c r="G28" s="143" t="e">
        <f>(IF(Ответы_учащихся!C50="",NA(),Ответы_учащихся!$AZ$24))</f>
        <v>#N/A</v>
      </c>
      <c r="H28" s="143" t="e">
        <f ca="1">IF(Ответы_учащихся!AV50="",NA(),Ответы_учащихся!AV50)</f>
        <v>#N/A</v>
      </c>
      <c r="I28" s="148" t="e">
        <f ca="1">IF(Ответы_учащихся!AX50="",NA(),Ответы_учащихся!AX50)</f>
        <v>#N/A</v>
      </c>
      <c r="J28" s="143" t="e">
        <f ca="1">IF(Ответы_учащихся!AZ50="",NA(),Ответы_учащихся!AZ50)</f>
        <v>#N/A</v>
      </c>
      <c r="K28" t="str">
        <f>IF(Ответы_учащихся!D50="УЧЕНИК НЕ ВЫПОЛНЯЛ РАБОТУ",NA(),Ответы_учащихся!C50)</f>
        <v/>
      </c>
    </row>
    <row r="29" spans="2:11" x14ac:dyDescent="0.2">
      <c r="B29" s="146">
        <v>0.65</v>
      </c>
      <c r="C29" s="146">
        <f ca="1">Ответы_учащихся!$AX$24</f>
        <v>0.58333333333333337</v>
      </c>
      <c r="D29" s="146">
        <f ca="1">Ответы_учащихся!$AZ$24</f>
        <v>9.375E-2</v>
      </c>
      <c r="E29" s="143" t="e">
        <f>(IF(Ответы_учащихся!C51="",NA(),Ответы_учащихся!$AV$24))</f>
        <v>#N/A</v>
      </c>
      <c r="F29" s="143" t="e">
        <f>(IF(Ответы_учащихся!C51="",NA(),Ответы_учащихся!$AX$24))</f>
        <v>#N/A</v>
      </c>
      <c r="G29" s="143" t="e">
        <f>(IF(Ответы_учащихся!C51="",NA(),Ответы_учащихся!$AZ$24))</f>
        <v>#N/A</v>
      </c>
      <c r="H29" s="143" t="e">
        <f ca="1">IF(Ответы_учащихся!AV51="",NA(),Ответы_учащихся!AV51)</f>
        <v>#N/A</v>
      </c>
      <c r="I29" s="148" t="e">
        <f ca="1">IF(Ответы_учащихся!AX51="",NA(),Ответы_учащихся!AX51)</f>
        <v>#N/A</v>
      </c>
      <c r="J29" s="143" t="e">
        <f ca="1">IF(Ответы_учащихся!AZ51="",NA(),Ответы_учащихся!AZ51)</f>
        <v>#N/A</v>
      </c>
      <c r="K29" t="str">
        <f>IF(Ответы_учащихся!D51="УЧЕНИК НЕ ВЫПОЛНЯЛ РАБОТУ",NA(),Ответы_учащихся!C51)</f>
        <v/>
      </c>
    </row>
    <row r="30" spans="2:11" x14ac:dyDescent="0.2">
      <c r="B30" s="147">
        <v>0.67500000000000004</v>
      </c>
      <c r="C30" s="146">
        <f ca="1">Ответы_учащихся!$AX$24</f>
        <v>0.58333333333333337</v>
      </c>
      <c r="D30" s="146">
        <f ca="1">Ответы_учащихся!$AZ$24</f>
        <v>9.375E-2</v>
      </c>
      <c r="E30" s="143" t="e">
        <f>(IF(Ответы_учащихся!C52="",NA(),Ответы_учащихся!$AV$24))</f>
        <v>#N/A</v>
      </c>
      <c r="F30" s="143" t="e">
        <f>(IF(Ответы_учащихся!C52="",NA(),Ответы_учащихся!$AX$24))</f>
        <v>#N/A</v>
      </c>
      <c r="G30" s="143" t="e">
        <f>(IF(Ответы_учащихся!C52="",NA(),Ответы_учащихся!$AZ$24))</f>
        <v>#N/A</v>
      </c>
      <c r="H30" s="143" t="e">
        <f ca="1">IF(Ответы_учащихся!AV52="",NA(),Ответы_учащихся!AV52)</f>
        <v>#N/A</v>
      </c>
      <c r="I30" s="148" t="e">
        <f ca="1">IF(Ответы_учащихся!AX52="",NA(),Ответы_учащихся!AX52)</f>
        <v>#N/A</v>
      </c>
      <c r="J30" s="143" t="e">
        <f ca="1">IF(Ответы_учащихся!AZ52="",NA(),Ответы_учащихся!AZ52)</f>
        <v>#N/A</v>
      </c>
      <c r="K30" t="str">
        <f>IF(Ответы_учащихся!D52="УЧЕНИК НЕ ВЫПОЛНЯЛ РАБОТУ",NA(),Ответы_учащихся!C52)</f>
        <v/>
      </c>
    </row>
    <row r="31" spans="2:11" x14ac:dyDescent="0.2">
      <c r="B31" s="146">
        <v>0.7</v>
      </c>
      <c r="C31" s="146">
        <f ca="1">Ответы_учащихся!$AX$24</f>
        <v>0.58333333333333337</v>
      </c>
      <c r="D31" s="146">
        <f ca="1">Ответы_учащихся!$AZ$24</f>
        <v>9.375E-2</v>
      </c>
      <c r="E31" s="143" t="e">
        <f>(IF(Ответы_учащихся!C53="",NA(),Ответы_учащихся!$AV$24))</f>
        <v>#N/A</v>
      </c>
      <c r="F31" s="143" t="e">
        <f>(IF(Ответы_учащихся!C53="",NA(),Ответы_учащихся!$AX$24))</f>
        <v>#N/A</v>
      </c>
      <c r="G31" s="143" t="e">
        <f>(IF(Ответы_учащихся!C53="",NA(),Ответы_учащихся!$AZ$24))</f>
        <v>#N/A</v>
      </c>
      <c r="H31" s="143" t="e">
        <f ca="1">IF(Ответы_учащихся!AV53="",NA(),Ответы_учащихся!AV53)</f>
        <v>#N/A</v>
      </c>
      <c r="I31" s="148" t="e">
        <f ca="1">IF(Ответы_учащихся!AX53="",NA(),Ответы_учащихся!AX53)</f>
        <v>#N/A</v>
      </c>
      <c r="J31" s="143" t="e">
        <f ca="1">IF(Ответы_учащихся!AZ53="",NA(),Ответы_учащихся!AZ53)</f>
        <v>#N/A</v>
      </c>
      <c r="K31" t="str">
        <f>IF(Ответы_учащихся!D53="УЧЕНИК НЕ ВЫПОЛНЯЛ РАБОТУ",NA(),Ответы_учащихся!C53)</f>
        <v/>
      </c>
    </row>
    <row r="32" spans="2:11" x14ac:dyDescent="0.2">
      <c r="B32" s="147">
        <v>0.72499999999999998</v>
      </c>
      <c r="C32" s="146">
        <f ca="1">Ответы_учащихся!$AX$24</f>
        <v>0.58333333333333337</v>
      </c>
      <c r="D32" s="146">
        <f ca="1">Ответы_учащихся!$AZ$24</f>
        <v>9.375E-2</v>
      </c>
      <c r="E32" s="143" t="e">
        <f>(IF(Ответы_учащихся!C54="",NA(),Ответы_учащихся!$AV$24))</f>
        <v>#N/A</v>
      </c>
      <c r="F32" s="143" t="e">
        <f>(IF(Ответы_учащихся!C54="",NA(),Ответы_учащихся!$AX$24))</f>
        <v>#N/A</v>
      </c>
      <c r="G32" s="143" t="e">
        <f>(IF(Ответы_учащихся!C54="",NA(),Ответы_учащихся!$AZ$24))</f>
        <v>#N/A</v>
      </c>
      <c r="H32" s="143" t="e">
        <f ca="1">IF(Ответы_учащихся!AV54="",NA(),Ответы_учащихся!AV54)</f>
        <v>#N/A</v>
      </c>
      <c r="I32" s="148" t="e">
        <f ca="1">IF(Ответы_учащихся!AX54="",NA(),Ответы_учащихся!AX54)</f>
        <v>#N/A</v>
      </c>
      <c r="J32" s="143" t="e">
        <f ca="1">IF(Ответы_учащихся!AZ54="",NA(),Ответы_учащихся!AZ54)</f>
        <v>#N/A</v>
      </c>
      <c r="K32" t="str">
        <f>IF(Ответы_учащихся!D54="УЧЕНИК НЕ ВЫПОЛНЯЛ РАБОТУ",NA(),Ответы_учащихся!C54)</f>
        <v/>
      </c>
    </row>
    <row r="33" spans="2:11" x14ac:dyDescent="0.2">
      <c r="B33" s="146">
        <v>0.75</v>
      </c>
      <c r="C33" s="146">
        <f ca="1">Ответы_учащихся!$AX$24</f>
        <v>0.58333333333333337</v>
      </c>
      <c r="D33" s="146">
        <f ca="1">Ответы_учащихся!$AZ$24</f>
        <v>9.375E-2</v>
      </c>
      <c r="E33" s="143" t="e">
        <f>(IF(Ответы_учащихся!C55="",NA(),Ответы_учащихся!$AV$24))</f>
        <v>#N/A</v>
      </c>
      <c r="F33" s="143" t="e">
        <f>(IF(Ответы_учащихся!C55="",NA(),Ответы_учащихся!$AX$24))</f>
        <v>#N/A</v>
      </c>
      <c r="G33" s="143" t="e">
        <f>(IF(Ответы_учащихся!C55="",NA(),Ответы_учащихся!$AZ$24))</f>
        <v>#N/A</v>
      </c>
      <c r="H33" s="143" t="e">
        <f ca="1">IF(Ответы_учащихся!AV55="",NA(),Ответы_учащихся!AV55)</f>
        <v>#N/A</v>
      </c>
      <c r="I33" s="148" t="e">
        <f ca="1">IF(Ответы_учащихся!AX55="",NA(),Ответы_учащихся!AX55)</f>
        <v>#N/A</v>
      </c>
      <c r="J33" s="143" t="e">
        <f ca="1">IF(Ответы_учащихся!AZ55="",NA(),Ответы_учащихся!AZ55)</f>
        <v>#N/A</v>
      </c>
      <c r="K33" t="str">
        <f>IF(Ответы_учащихся!D55="УЧЕНИК НЕ ВЫПОЛНЯЛ РАБОТУ",NA(),Ответы_учащихся!C55)</f>
        <v/>
      </c>
    </row>
    <row r="34" spans="2:11" x14ac:dyDescent="0.2">
      <c r="B34" s="147">
        <v>0.77500000000000002</v>
      </c>
      <c r="C34" s="146">
        <f ca="1">Ответы_учащихся!$AX$24</f>
        <v>0.58333333333333337</v>
      </c>
      <c r="D34" s="146">
        <f ca="1">Ответы_учащихся!$AZ$24</f>
        <v>9.375E-2</v>
      </c>
      <c r="E34" s="143" t="e">
        <f>(IF(Ответы_учащихся!C56="",NA(),Ответы_учащихся!$AV$24))</f>
        <v>#N/A</v>
      </c>
      <c r="F34" s="143" t="e">
        <f>(IF(Ответы_учащихся!C56="",NA(),Ответы_учащихся!$AX$24))</f>
        <v>#N/A</v>
      </c>
      <c r="G34" s="143" t="e">
        <f>(IF(Ответы_учащихся!C56="",NA(),Ответы_учащихся!$AZ$24))</f>
        <v>#N/A</v>
      </c>
      <c r="H34" s="143" t="e">
        <f ca="1">IF(Ответы_учащихся!AV56="",NA(),Ответы_учащихся!AV56)</f>
        <v>#N/A</v>
      </c>
      <c r="I34" s="148" t="e">
        <f ca="1">IF(Ответы_учащихся!AX56="",NA(),Ответы_учащихся!AX56)</f>
        <v>#N/A</v>
      </c>
      <c r="J34" s="143" t="e">
        <f ca="1">IF(Ответы_учащихся!AZ56="",NA(),Ответы_учащихся!AZ56)</f>
        <v>#N/A</v>
      </c>
      <c r="K34" t="str">
        <f>IF(Ответы_учащихся!D56="УЧЕНИК НЕ ВЫПОЛНЯЛ РАБОТУ",NA(),Ответы_учащихся!C56)</f>
        <v/>
      </c>
    </row>
    <row r="35" spans="2:11" x14ac:dyDescent="0.2">
      <c r="B35" s="146">
        <v>0.8</v>
      </c>
      <c r="C35" s="146">
        <f ca="1">Ответы_учащихся!$AX$24</f>
        <v>0.58333333333333337</v>
      </c>
      <c r="D35" s="146">
        <f ca="1">Ответы_учащихся!$AZ$24</f>
        <v>9.375E-2</v>
      </c>
      <c r="E35" s="143" t="e">
        <f>(IF(Ответы_учащихся!C57="",NA(),Ответы_учащихся!$AV$24))</f>
        <v>#N/A</v>
      </c>
      <c r="F35" s="143" t="e">
        <f>(IF(Ответы_учащихся!C57="",NA(),Ответы_учащихся!$AX$24))</f>
        <v>#N/A</v>
      </c>
      <c r="G35" s="143" t="e">
        <f>(IF(Ответы_учащихся!C57="",NA(),Ответы_учащихся!$AZ$24))</f>
        <v>#N/A</v>
      </c>
      <c r="H35" s="143" t="e">
        <f ca="1">IF(Ответы_учащихся!AV57="",NA(),Ответы_учащихся!AV57)</f>
        <v>#N/A</v>
      </c>
      <c r="I35" s="148" t="e">
        <f ca="1">IF(Ответы_учащихся!AX57="",NA(),Ответы_учащихся!AX57)</f>
        <v>#N/A</v>
      </c>
      <c r="J35" s="143" t="e">
        <f ca="1">IF(Ответы_учащихся!AZ57="",NA(),Ответы_учащихся!AZ57)</f>
        <v>#N/A</v>
      </c>
      <c r="K35" t="str">
        <f>IF(Ответы_учащихся!D57="УЧЕНИК НЕ ВЫПОЛНЯЛ РАБОТУ",NA(),Ответы_учащихся!C57)</f>
        <v/>
      </c>
    </row>
    <row r="36" spans="2:11" x14ac:dyDescent="0.2">
      <c r="B36" s="147">
        <v>0.82499999999999996</v>
      </c>
      <c r="C36" s="146">
        <f ca="1">Ответы_учащихся!$AX$24</f>
        <v>0.58333333333333337</v>
      </c>
      <c r="D36" s="146">
        <f ca="1">Ответы_учащихся!$AZ$24</f>
        <v>9.375E-2</v>
      </c>
      <c r="E36" s="143" t="e">
        <f>(IF(Ответы_учащихся!C58="",NA(),Ответы_учащихся!$AV$24))</f>
        <v>#N/A</v>
      </c>
      <c r="F36" s="143" t="e">
        <f>(IF(Ответы_учащихся!C58="",NA(),Ответы_учащихся!$AX$24))</f>
        <v>#N/A</v>
      </c>
      <c r="G36" s="143" t="e">
        <f>(IF(Ответы_учащихся!C58="",NA(),Ответы_учащихся!$AZ$24))</f>
        <v>#N/A</v>
      </c>
      <c r="H36" s="143" t="e">
        <f ca="1">IF(Ответы_учащихся!AV58="",NA(),Ответы_учащихся!AV58)</f>
        <v>#N/A</v>
      </c>
      <c r="I36" s="148" t="e">
        <f ca="1">IF(Ответы_учащихся!AX58="",NA(),Ответы_учащихся!AX58)</f>
        <v>#N/A</v>
      </c>
      <c r="J36" s="143" t="e">
        <f ca="1">IF(Ответы_учащихся!AZ58="",NA(),Ответы_учащихся!AZ58)</f>
        <v>#N/A</v>
      </c>
      <c r="K36" t="str">
        <f>IF(Ответы_учащихся!D58="УЧЕНИК НЕ ВЫПОЛНЯЛ РАБОТУ",NA(),Ответы_учащихся!C58)</f>
        <v/>
      </c>
    </row>
    <row r="37" spans="2:11" x14ac:dyDescent="0.2">
      <c r="B37" s="146">
        <v>0.85</v>
      </c>
      <c r="C37" s="146">
        <f ca="1">Ответы_учащихся!$AX$24</f>
        <v>0.58333333333333337</v>
      </c>
      <c r="D37" s="146">
        <f ca="1">Ответы_учащихся!$AZ$24</f>
        <v>9.375E-2</v>
      </c>
      <c r="E37" s="143" t="e">
        <f>(IF(Ответы_учащихся!C59="",NA(),Ответы_учащихся!$AV$24))</f>
        <v>#N/A</v>
      </c>
      <c r="F37" s="143" t="e">
        <f>(IF(Ответы_учащихся!C59="",NA(),Ответы_учащихся!$AX$24))</f>
        <v>#N/A</v>
      </c>
      <c r="G37" s="143" t="e">
        <f>(IF(Ответы_учащихся!C59="",NA(),Ответы_учащихся!$AZ$24))</f>
        <v>#N/A</v>
      </c>
      <c r="H37" s="143" t="e">
        <f ca="1">IF(Ответы_учащихся!AV59="",NA(),Ответы_учащихся!AV59)</f>
        <v>#N/A</v>
      </c>
      <c r="I37" s="148" t="e">
        <f ca="1">IF(Ответы_учащихся!AX59="",NA(),Ответы_учащихся!AX59)</f>
        <v>#N/A</v>
      </c>
      <c r="J37" s="143" t="e">
        <f ca="1">IF(Ответы_учащихся!AZ59="",NA(),Ответы_учащихся!AZ59)</f>
        <v>#N/A</v>
      </c>
      <c r="K37" t="str">
        <f>IF(Ответы_учащихся!D59="УЧЕНИК НЕ ВЫПОЛНЯЛ РАБОТУ",NA(),Ответы_учащихся!C59)</f>
        <v/>
      </c>
    </row>
    <row r="38" spans="2:11" x14ac:dyDescent="0.2">
      <c r="B38" s="147">
        <v>0.875</v>
      </c>
      <c r="C38" s="146">
        <f ca="1">Ответы_учащихся!$AX$24</f>
        <v>0.58333333333333337</v>
      </c>
      <c r="D38" s="146">
        <f ca="1">Ответы_учащихся!$AZ$24</f>
        <v>9.375E-2</v>
      </c>
      <c r="E38" s="143" t="e">
        <f>(IF(Ответы_учащихся!C60="",NA(),Ответы_учащихся!$AV$24))</f>
        <v>#N/A</v>
      </c>
      <c r="F38" s="143" t="e">
        <f>(IF(Ответы_учащихся!C60="",NA(),Ответы_учащихся!$AX$24))</f>
        <v>#N/A</v>
      </c>
      <c r="G38" s="143" t="e">
        <f>(IF(Ответы_учащихся!C60="",NA(),Ответы_учащихся!$AZ$24))</f>
        <v>#N/A</v>
      </c>
      <c r="H38" s="143" t="e">
        <f ca="1">IF(Ответы_учащихся!AV60="",NA(),Ответы_учащихся!AV60)</f>
        <v>#N/A</v>
      </c>
      <c r="I38" s="148" t="e">
        <f ca="1">IF(Ответы_учащихся!AX60="",NA(),Ответы_учащихся!AX60)</f>
        <v>#N/A</v>
      </c>
      <c r="J38" s="143" t="e">
        <f ca="1">IF(Ответы_учащихся!AZ60="",NA(),Ответы_учащихся!AZ60)</f>
        <v>#N/A</v>
      </c>
      <c r="K38" t="str">
        <f>IF(Ответы_учащихся!D60="УЧЕНИК НЕ ВЫПОЛНЯЛ РАБОТУ",NA(),Ответы_учащихся!C60)</f>
        <v/>
      </c>
    </row>
    <row r="39" spans="2:11" x14ac:dyDescent="0.2">
      <c r="B39" s="146">
        <v>0.9</v>
      </c>
      <c r="C39" s="146">
        <f ca="1">Ответы_учащихся!$AX$24</f>
        <v>0.58333333333333337</v>
      </c>
      <c r="D39" s="146">
        <f ca="1">Ответы_учащихся!$AZ$24</f>
        <v>9.375E-2</v>
      </c>
      <c r="E39" s="143" t="e">
        <f>(IF(Ответы_учащихся!C61="",NA(),Ответы_учащихся!$AV$24))</f>
        <v>#N/A</v>
      </c>
      <c r="F39" s="143" t="e">
        <f>(IF(Ответы_учащихся!C61="",NA(),Ответы_учащихся!$AX$24))</f>
        <v>#N/A</v>
      </c>
      <c r="G39" s="143" t="e">
        <f>(IF(Ответы_учащихся!C61="",NA(),Ответы_учащихся!$AZ$24))</f>
        <v>#N/A</v>
      </c>
      <c r="H39" s="143" t="e">
        <f ca="1">IF(Ответы_учащихся!AV61="",NA(),Ответы_учащихся!AV61)</f>
        <v>#N/A</v>
      </c>
      <c r="I39" s="148" t="e">
        <f ca="1">IF(Ответы_учащихся!AX61="",NA(),Ответы_учащихся!AX61)</f>
        <v>#N/A</v>
      </c>
      <c r="J39" s="143" t="e">
        <f ca="1">IF(Ответы_учащихся!AZ61="",NA(),Ответы_учащихся!AZ61)</f>
        <v>#N/A</v>
      </c>
      <c r="K39" t="str">
        <f>IF(Ответы_учащихся!D61="УЧЕНИК НЕ ВЫПОЛНЯЛ РАБОТУ",NA(),Ответы_учащихся!C61)</f>
        <v/>
      </c>
    </row>
    <row r="40" spans="2:11" x14ac:dyDescent="0.2">
      <c r="B40" s="147">
        <v>0.92500000000000004</v>
      </c>
      <c r="C40" s="146">
        <f ca="1">Ответы_учащихся!$AX$24</f>
        <v>0.58333333333333337</v>
      </c>
      <c r="D40" s="146">
        <f ca="1">Ответы_учащихся!$AZ$24</f>
        <v>9.375E-2</v>
      </c>
      <c r="E40" s="143" t="e">
        <f>(IF(Ответы_учащихся!C62="",NA(),Ответы_учащихся!$AV$24))</f>
        <v>#N/A</v>
      </c>
      <c r="F40" s="143" t="e">
        <f>(IF(Ответы_учащихся!C62="",NA(),Ответы_учащихся!$AX$24))</f>
        <v>#N/A</v>
      </c>
      <c r="G40" s="143" t="e">
        <f>(IF(Ответы_учащихся!C62="",NA(),Ответы_учащихся!$AZ$24))</f>
        <v>#N/A</v>
      </c>
      <c r="H40" s="143" t="e">
        <f ca="1">IF(Ответы_учащихся!AV62="",NA(),Ответы_учащихся!AV62)</f>
        <v>#N/A</v>
      </c>
      <c r="I40" s="148" t="e">
        <f ca="1">IF(Ответы_учащихся!AX62="",NA(),Ответы_учащихся!AX62)</f>
        <v>#N/A</v>
      </c>
      <c r="J40" s="143" t="e">
        <f ca="1">IF(Ответы_учащихся!AZ62="",NA(),Ответы_учащихся!AZ62)</f>
        <v>#N/A</v>
      </c>
      <c r="K40" t="str">
        <f>IF(Ответы_учащихся!D62="УЧЕНИК НЕ ВЫПОЛНЯЛ РАБОТУ",NA(),Ответы_учащихся!C62)</f>
        <v/>
      </c>
    </row>
    <row r="41" spans="2:11" x14ac:dyDescent="0.2">
      <c r="B41" s="146">
        <v>0.95</v>
      </c>
      <c r="C41" s="146">
        <f ca="1">Ответы_учащихся!$AX$24</f>
        <v>0.58333333333333337</v>
      </c>
      <c r="D41" s="146">
        <f ca="1">Ответы_учащихся!$AZ$24</f>
        <v>9.375E-2</v>
      </c>
      <c r="E41" s="143" t="e">
        <f>(IF(Ответы_учащихся!C63="",NA(),Ответы_учащихся!$AV$24))</f>
        <v>#N/A</v>
      </c>
      <c r="F41" s="143" t="e">
        <f>(IF(Ответы_учащихся!C63="",NA(),Ответы_учащихся!$AX$24))</f>
        <v>#N/A</v>
      </c>
      <c r="G41" s="143" t="e">
        <f>(IF(Ответы_учащихся!C63="",NA(),Ответы_учащихся!$AZ$24))</f>
        <v>#N/A</v>
      </c>
      <c r="H41" s="143" t="e">
        <f ca="1">IF(Ответы_учащихся!AV63="",NA(),Ответы_учащихся!AV63)</f>
        <v>#N/A</v>
      </c>
      <c r="I41" s="148" t="e">
        <f ca="1">IF(Ответы_учащихся!AX63="",NA(),Ответы_учащихся!AX63)</f>
        <v>#N/A</v>
      </c>
      <c r="J41" s="143" t="e">
        <f ca="1">IF(Ответы_учащихся!AZ63="",NA(),Ответы_учащихся!AZ63)</f>
        <v>#N/A</v>
      </c>
      <c r="K41" t="str">
        <f>IF(Ответы_учащихся!D63="УЧЕНИК НЕ ВЫПОЛНЯЛ РАБОТУ",NA(),Ответы_учащихся!C63)</f>
        <v/>
      </c>
    </row>
    <row r="42" spans="2:11" x14ac:dyDescent="0.2">
      <c r="B42" s="147">
        <v>0.97499999999999998</v>
      </c>
      <c r="C42" s="146">
        <f ca="1">Ответы_учащихся!$AX$24</f>
        <v>0.58333333333333337</v>
      </c>
      <c r="D42" s="146">
        <f ca="1">Ответы_учащихся!$AZ$24</f>
        <v>9.375E-2</v>
      </c>
      <c r="E42" s="143" t="e">
        <f>(IF(Ответы_учащихся!C64="",NA(),Ответы_учащихся!$AV$24))</f>
        <v>#N/A</v>
      </c>
      <c r="F42" s="143" t="e">
        <f>(IF(Ответы_учащихся!C64="",NA(),Ответы_учащихся!$AX$24))</f>
        <v>#N/A</v>
      </c>
      <c r="G42" s="143" t="e">
        <f>(IF(Ответы_учащихся!C64="",NA(),Ответы_учащихся!$AZ$24))</f>
        <v>#N/A</v>
      </c>
      <c r="H42" s="143" t="e">
        <f ca="1">IF(Ответы_учащихся!AV64="",NA(),Ответы_учащихся!AV64)</f>
        <v>#N/A</v>
      </c>
      <c r="I42" s="148" t="e">
        <f ca="1">IF(Ответы_учащихся!AX64="",NA(),Ответы_учащихся!AX64)</f>
        <v>#N/A</v>
      </c>
      <c r="J42" s="143" t="e">
        <f ca="1">IF(Ответы_учащихся!AZ64="",NA(),Ответы_учащихся!AZ64)</f>
        <v>#N/A</v>
      </c>
      <c r="K42" t="str">
        <f>IF(Ответы_учащихся!D64="УЧЕНИК НЕ ВЫПОЛНЯЛ РАБОТУ",NA(),Ответы_учащихся!C64)</f>
        <v/>
      </c>
    </row>
    <row r="43" spans="2:11" x14ac:dyDescent="0.2">
      <c r="B43" s="146">
        <v>1</v>
      </c>
      <c r="C43" s="146">
        <f ca="1">Ответы_учащихся!$AX$24</f>
        <v>0.58333333333333337</v>
      </c>
      <c r="D43" s="146">
        <f ca="1">Ответы_учащихся!$AZ$24</f>
        <v>9.375E-2</v>
      </c>
      <c r="E43" s="143"/>
      <c r="F43" s="143"/>
      <c r="G43" s="143"/>
      <c r="H43" s="143"/>
      <c r="I43" s="148"/>
      <c r="J43" s="143"/>
    </row>
  </sheetData>
  <sheetProtection password="C621" sheet="1" objects="1" scenarios="1"/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K42"/>
  <sheetViews>
    <sheetView workbookViewId="0">
      <selection activeCell="H31" sqref="H31"/>
    </sheetView>
  </sheetViews>
  <sheetFormatPr defaultRowHeight="12.75" x14ac:dyDescent="0.2"/>
  <cols>
    <col min="1" max="1" width="10.5703125" customWidth="1"/>
    <col min="2" max="3" width="9.140625" style="143"/>
  </cols>
  <sheetData>
    <row r="1" spans="1:11" x14ac:dyDescent="0.2">
      <c r="A1">
        <f>Ответы_учащихся!A23</f>
        <v>18</v>
      </c>
      <c r="B1" s="179" t="s">
        <v>86</v>
      </c>
    </row>
    <row r="2" spans="1:11" s="114" customFormat="1" ht="51" x14ac:dyDescent="0.2">
      <c r="A2" s="114" t="s">
        <v>63</v>
      </c>
      <c r="B2" s="174" t="s">
        <v>93</v>
      </c>
      <c r="C2" s="174"/>
      <c r="D2" s="114" t="s">
        <v>94</v>
      </c>
    </row>
    <row r="3" spans="1:11" x14ac:dyDescent="0.2">
      <c r="A3">
        <f>IF(Ответы_учащихся!D25&lt;&gt;"УЧЕНИК НЕ ВЫПОЛНЯЛ РАБОТУ",Ответы_учащихся!C25,"")</f>
        <v>1</v>
      </c>
      <c r="B3" s="143">
        <f ca="1">Ответы_учащихся!AX25</f>
        <v>0.33333333333333331</v>
      </c>
      <c r="C3" s="143">
        <f ca="1">IFERROR(100%-B3,"")</f>
        <v>0.66666666666666674</v>
      </c>
      <c r="D3" s="148">
        <f ca="1">Ответы_учащихся!AZ25</f>
        <v>0</v>
      </c>
      <c r="E3" s="175">
        <f ca="1">IFERROR(100%-D3,"")</f>
        <v>1</v>
      </c>
      <c r="F3" s="143">
        <v>0.5</v>
      </c>
    </row>
    <row r="4" spans="1:11" x14ac:dyDescent="0.2">
      <c r="A4" t="str">
        <f>IF(Ответы_учащихся!D26&lt;&gt;"УЧЕНИК НЕ ВЫПОЛНЯЛ РАБОТУ",Ответы_учащихся!C26,"")</f>
        <v/>
      </c>
      <c r="B4" s="143" t="str">
        <f ca="1">Ответы_учащихся!AX26</f>
        <v/>
      </c>
      <c r="C4" s="143" t="str">
        <f t="shared" ref="C4:C42" ca="1" si="0">IFERROR(100%-B4,"")</f>
        <v/>
      </c>
      <c r="D4" s="148" t="str">
        <f ca="1">Ответы_учащихся!AZ26</f>
        <v/>
      </c>
      <c r="E4" s="175" t="str">
        <f t="shared" ref="E4:E42" ca="1" si="1">IFERROR(100%-D4,"")</f>
        <v/>
      </c>
      <c r="F4" s="143">
        <v>0.5</v>
      </c>
    </row>
    <row r="5" spans="1:11" x14ac:dyDescent="0.2">
      <c r="A5">
        <f>IF(Ответы_учащихся!D27&lt;&gt;"УЧЕНИК НЕ ВЫПОЛНЯЛ РАБОТУ",Ответы_учащихся!C27,"")</f>
        <v>3</v>
      </c>
      <c r="B5" s="143">
        <f ca="1">Ответы_учащихся!AX27</f>
        <v>0.66666666666666663</v>
      </c>
      <c r="C5" s="143">
        <f t="shared" ca="1" si="0"/>
        <v>0.33333333333333337</v>
      </c>
      <c r="D5" s="148">
        <f ca="1">Ответы_учащихся!AZ27</f>
        <v>0</v>
      </c>
      <c r="E5" s="175">
        <f t="shared" ca="1" si="1"/>
        <v>1</v>
      </c>
      <c r="F5" s="143">
        <v>0.5</v>
      </c>
      <c r="K5" t="s">
        <v>83</v>
      </c>
    </row>
    <row r="6" spans="1:11" x14ac:dyDescent="0.2">
      <c r="A6">
        <f>IF(Ответы_учащихся!D28&lt;&gt;"УЧЕНИК НЕ ВЫПОЛНЯЛ РАБОТУ",Ответы_учащихся!C28,"")</f>
        <v>4</v>
      </c>
      <c r="B6" s="143">
        <f ca="1">Ответы_учащихся!AX28</f>
        <v>0.66666666666666663</v>
      </c>
      <c r="C6" s="143">
        <f t="shared" ca="1" si="0"/>
        <v>0.33333333333333337</v>
      </c>
      <c r="D6" s="148">
        <f ca="1">Ответы_учащихся!AZ28</f>
        <v>0</v>
      </c>
      <c r="E6" s="175">
        <f t="shared" ca="1" si="1"/>
        <v>1</v>
      </c>
      <c r="F6" s="143">
        <v>0.5</v>
      </c>
    </row>
    <row r="7" spans="1:11" x14ac:dyDescent="0.2">
      <c r="A7">
        <f>IF(Ответы_учащихся!D29&lt;&gt;"УЧЕНИК НЕ ВЫПОЛНЯЛ РАБОТУ",Ответы_учащихся!C29,"")</f>
        <v>5</v>
      </c>
      <c r="B7" s="143">
        <f ca="1">Ответы_учащихся!AX29</f>
        <v>0</v>
      </c>
      <c r="C7" s="143">
        <f t="shared" ca="1" si="0"/>
        <v>1</v>
      </c>
      <c r="D7" s="148">
        <f ca="1">Ответы_учащихся!AZ29</f>
        <v>0</v>
      </c>
      <c r="E7" s="175">
        <f t="shared" ca="1" si="1"/>
        <v>1</v>
      </c>
      <c r="F7" s="143">
        <v>0.5</v>
      </c>
    </row>
    <row r="8" spans="1:11" x14ac:dyDescent="0.2">
      <c r="A8">
        <f>IF(Ответы_учащихся!D30&lt;&gt;"УЧЕНИК НЕ ВЫПОЛНЯЛ РАБОТУ",Ответы_учащихся!C30,"")</f>
        <v>6</v>
      </c>
      <c r="B8" s="143">
        <f ca="1">Ответы_учащихся!AX30</f>
        <v>0.25</v>
      </c>
      <c r="C8" s="143">
        <f t="shared" ca="1" si="0"/>
        <v>0.75</v>
      </c>
      <c r="D8" s="148">
        <f ca="1">Ответы_учащихся!AZ30</f>
        <v>0</v>
      </c>
      <c r="E8" s="175">
        <f t="shared" ca="1" si="1"/>
        <v>1</v>
      </c>
      <c r="F8" s="143">
        <v>0.5</v>
      </c>
    </row>
    <row r="9" spans="1:11" x14ac:dyDescent="0.2">
      <c r="A9">
        <f>IF(Ответы_учащихся!D31&lt;&gt;"УЧЕНИК НЕ ВЫПОЛНЯЛ РАБОТУ",Ответы_учащихся!C31,"")</f>
        <v>7</v>
      </c>
      <c r="B9" s="143">
        <f ca="1">Ответы_учащихся!AX31</f>
        <v>0.75</v>
      </c>
      <c r="C9" s="143">
        <f t="shared" ca="1" si="0"/>
        <v>0.25</v>
      </c>
      <c r="D9" s="148">
        <f ca="1">Ответы_учащихся!AZ31</f>
        <v>0.25</v>
      </c>
      <c r="E9" s="175">
        <f t="shared" ca="1" si="1"/>
        <v>0.75</v>
      </c>
      <c r="F9" s="143">
        <v>0.5</v>
      </c>
    </row>
    <row r="10" spans="1:11" x14ac:dyDescent="0.2">
      <c r="A10" t="str">
        <f>IF(Ответы_учащихся!D32&lt;&gt;"УЧЕНИК НЕ ВЫПОЛНЯЛ РАБОТУ",Ответы_учащихся!C32,"")</f>
        <v/>
      </c>
      <c r="B10" s="143" t="str">
        <f ca="1">Ответы_учащихся!AX32</f>
        <v/>
      </c>
      <c r="C10" s="143" t="str">
        <f t="shared" ca="1" si="0"/>
        <v/>
      </c>
      <c r="D10" s="148" t="str">
        <f ca="1">Ответы_учащихся!AZ32</f>
        <v/>
      </c>
      <c r="E10" s="175" t="str">
        <f t="shared" ca="1" si="1"/>
        <v/>
      </c>
      <c r="F10" s="143">
        <v>0.5</v>
      </c>
    </row>
    <row r="11" spans="1:11" x14ac:dyDescent="0.2">
      <c r="A11">
        <f>IF(Ответы_учащихся!D33&lt;&gt;"УЧЕНИК НЕ ВЫПОЛНЯЛ РАБОТУ",Ответы_учащихся!C33,"")</f>
        <v>9</v>
      </c>
      <c r="B11" s="143">
        <f ca="1">Ответы_учащихся!AX33</f>
        <v>0.58333333333333337</v>
      </c>
      <c r="C11" s="143">
        <f t="shared" ca="1" si="0"/>
        <v>0.41666666666666663</v>
      </c>
      <c r="D11" s="148">
        <f ca="1">Ответы_учащихся!AZ33</f>
        <v>0</v>
      </c>
      <c r="E11" s="175">
        <f t="shared" ca="1" si="1"/>
        <v>1</v>
      </c>
      <c r="F11" s="143">
        <v>0.5</v>
      </c>
    </row>
    <row r="12" spans="1:11" x14ac:dyDescent="0.2">
      <c r="A12">
        <f>IF(Ответы_учащихся!D34&lt;&gt;"УЧЕНИК НЕ ВЫПОЛНЯЛ РАБОТУ",Ответы_учащихся!C34,"")</f>
        <v>10</v>
      </c>
      <c r="B12" s="143">
        <f ca="1">Ответы_учащихся!AX34</f>
        <v>1</v>
      </c>
      <c r="C12" s="143">
        <f t="shared" ca="1" si="0"/>
        <v>0</v>
      </c>
      <c r="D12" s="148">
        <f ca="1">Ответы_учащихся!AZ34</f>
        <v>0.5</v>
      </c>
      <c r="E12" s="175">
        <f t="shared" ca="1" si="1"/>
        <v>0.5</v>
      </c>
      <c r="F12" s="143">
        <v>0.5</v>
      </c>
    </row>
    <row r="13" spans="1:11" x14ac:dyDescent="0.2">
      <c r="A13">
        <f>IF(Ответы_учащихся!D35&lt;&gt;"УЧЕНИК НЕ ВЫПОЛНЯЛ РАБОТУ",Ответы_учащихся!C35,"")</f>
        <v>11</v>
      </c>
      <c r="B13" s="143">
        <f ca="1">Ответы_учащихся!AX35</f>
        <v>0.41666666666666669</v>
      </c>
      <c r="C13" s="143">
        <f t="shared" ca="1" si="0"/>
        <v>0.58333333333333326</v>
      </c>
      <c r="D13" s="148">
        <f ca="1">Ответы_учащихся!AZ35</f>
        <v>0.25</v>
      </c>
      <c r="E13" s="175">
        <f t="shared" ca="1" si="1"/>
        <v>0.75</v>
      </c>
      <c r="F13" s="143">
        <v>0.5</v>
      </c>
    </row>
    <row r="14" spans="1:11" x14ac:dyDescent="0.2">
      <c r="A14">
        <f>IF(Ответы_учащихся!D36&lt;&gt;"УЧЕНИК НЕ ВЫПОЛНЯЛ РАБОТУ",Ответы_учащихся!C36,"")</f>
        <v>12</v>
      </c>
      <c r="B14" s="143">
        <f ca="1">Ответы_учащихся!AX36</f>
        <v>0.5</v>
      </c>
      <c r="C14" s="143">
        <f t="shared" ca="1" si="0"/>
        <v>0.5</v>
      </c>
      <c r="D14" s="148">
        <f ca="1">Ответы_учащихся!AZ36</f>
        <v>0</v>
      </c>
      <c r="E14" s="175">
        <f t="shared" ca="1" si="1"/>
        <v>1</v>
      </c>
      <c r="F14" s="143">
        <v>0.5</v>
      </c>
    </row>
    <row r="15" spans="1:11" x14ac:dyDescent="0.2">
      <c r="A15">
        <f>IF(Ответы_учащихся!D37&lt;&gt;"УЧЕНИК НЕ ВЫПОЛНЯЛ РАБОТУ",Ответы_учащихся!C37,"")</f>
        <v>13</v>
      </c>
      <c r="B15" s="143">
        <f ca="1">Ответы_учащихся!AX37</f>
        <v>0.75</v>
      </c>
      <c r="C15" s="143">
        <f t="shared" ca="1" si="0"/>
        <v>0.25</v>
      </c>
      <c r="D15" s="148">
        <f ca="1">Ответы_учащихся!AZ37</f>
        <v>0</v>
      </c>
      <c r="E15" s="175">
        <f t="shared" ca="1" si="1"/>
        <v>1</v>
      </c>
      <c r="F15" s="143">
        <v>0.5</v>
      </c>
    </row>
    <row r="16" spans="1:11" x14ac:dyDescent="0.2">
      <c r="A16">
        <f>IF(Ответы_учащихся!D38&lt;&gt;"УЧЕНИК НЕ ВЫПОЛНЯЛ РАБОТУ",Ответы_учащихся!C38,"")</f>
        <v>14</v>
      </c>
      <c r="B16" s="143">
        <f ca="1">Ответы_учащихся!AX38</f>
        <v>0.66666666666666663</v>
      </c>
      <c r="C16" s="143">
        <f t="shared" ca="1" si="0"/>
        <v>0.33333333333333337</v>
      </c>
      <c r="D16" s="148">
        <f ca="1">Ответы_учащихся!AZ38</f>
        <v>0.25</v>
      </c>
      <c r="E16" s="175">
        <f t="shared" ca="1" si="1"/>
        <v>0.75</v>
      </c>
      <c r="F16" s="143">
        <v>0.5</v>
      </c>
    </row>
    <row r="17" spans="1:6" x14ac:dyDescent="0.2">
      <c r="A17">
        <f>IF(Ответы_учащихся!D39&lt;&gt;"УЧЕНИК НЕ ВЫПОЛНЯЛ РАБОТУ",Ответы_учащихся!C39,"")</f>
        <v>15</v>
      </c>
      <c r="B17" s="143">
        <f ca="1">Ответы_учащихся!AX39</f>
        <v>0.75</v>
      </c>
      <c r="C17" s="143">
        <f t="shared" ca="1" si="0"/>
        <v>0.25</v>
      </c>
      <c r="D17" s="148">
        <f ca="1">Ответы_учащихся!AZ39</f>
        <v>0</v>
      </c>
      <c r="E17" s="175">
        <f t="shared" ca="1" si="1"/>
        <v>1</v>
      </c>
      <c r="F17" s="143">
        <v>0.5</v>
      </c>
    </row>
    <row r="18" spans="1:6" x14ac:dyDescent="0.2">
      <c r="A18">
        <f>IF(Ответы_учащихся!D40&lt;&gt;"УЧЕНИК НЕ ВЫПОЛНЯЛ РАБОТУ",Ответы_учащихся!C40,"")</f>
        <v>16</v>
      </c>
      <c r="B18" s="143">
        <f ca="1">Ответы_учащихся!AX40</f>
        <v>0.66666666666666663</v>
      </c>
      <c r="C18" s="143">
        <f t="shared" ca="1" si="0"/>
        <v>0.33333333333333337</v>
      </c>
      <c r="D18" s="148">
        <f ca="1">Ответы_учащихся!AZ40</f>
        <v>0.25</v>
      </c>
      <c r="E18" s="175">
        <f t="shared" ca="1" si="1"/>
        <v>0.75</v>
      </c>
      <c r="F18" s="143">
        <v>0.5</v>
      </c>
    </row>
    <row r="19" spans="1:6" x14ac:dyDescent="0.2">
      <c r="A19">
        <f>IF(Ответы_учащихся!D41&lt;&gt;"УЧЕНИК НЕ ВЫПОЛНЯЛ РАБОТУ",Ответы_учащихся!C41,"")</f>
        <v>17</v>
      </c>
      <c r="B19" s="143">
        <f ca="1">Ответы_учащихся!AX41</f>
        <v>0.75</v>
      </c>
      <c r="C19" s="143">
        <f t="shared" ca="1" si="0"/>
        <v>0.25</v>
      </c>
      <c r="D19" s="148">
        <f ca="1">Ответы_учащихся!AZ41</f>
        <v>0</v>
      </c>
      <c r="E19" s="175">
        <f t="shared" ca="1" si="1"/>
        <v>1</v>
      </c>
      <c r="F19" s="143">
        <v>0.5</v>
      </c>
    </row>
    <row r="20" spans="1:6" x14ac:dyDescent="0.2">
      <c r="A20">
        <f>IF(Ответы_учащихся!D42&lt;&gt;"УЧЕНИК НЕ ВЫПОЛНЯЛ РАБОТУ",Ответы_учащихся!C42,"")</f>
        <v>18</v>
      </c>
      <c r="B20" s="143">
        <f ca="1">Ответы_учащихся!AX42</f>
        <v>0.58333333333333337</v>
      </c>
      <c r="C20" s="143">
        <f t="shared" ca="1" si="0"/>
        <v>0.41666666666666663</v>
      </c>
      <c r="D20" s="148">
        <f ca="1">Ответы_учащихся!AZ42</f>
        <v>0</v>
      </c>
      <c r="E20" s="175">
        <f t="shared" ca="1" si="1"/>
        <v>1</v>
      </c>
      <c r="F20" s="143">
        <v>0.5</v>
      </c>
    </row>
    <row r="21" spans="1:6" x14ac:dyDescent="0.2">
      <c r="A21" t="str">
        <f>IF(Ответы_учащихся!D43&lt;&gt;"УЧЕНИК НЕ ВЫПОЛНЯЛ РАБОТУ",Ответы_учащихся!C43,"")</f>
        <v/>
      </c>
      <c r="B21" s="143" t="str">
        <f ca="1">Ответы_учащихся!AX43</f>
        <v/>
      </c>
      <c r="C21" s="143" t="str">
        <f t="shared" ca="1" si="0"/>
        <v/>
      </c>
      <c r="D21" s="148" t="str">
        <f ca="1">Ответы_учащихся!AZ43</f>
        <v/>
      </c>
      <c r="E21" s="175" t="str">
        <f t="shared" ca="1" si="1"/>
        <v/>
      </c>
      <c r="F21" s="143">
        <v>0.5</v>
      </c>
    </row>
    <row r="22" spans="1:6" x14ac:dyDescent="0.2">
      <c r="A22" t="str">
        <f>IF(Ответы_учащихся!D44&lt;&gt;"УЧЕНИК НЕ ВЫПОЛНЯЛ РАБОТУ",Ответы_учащихся!C44,"")</f>
        <v/>
      </c>
      <c r="B22" s="143" t="str">
        <f ca="1">Ответы_учащихся!AX44</f>
        <v/>
      </c>
      <c r="C22" s="143" t="str">
        <f t="shared" ca="1" si="0"/>
        <v/>
      </c>
      <c r="D22" s="148" t="str">
        <f ca="1">Ответы_учащихся!AZ44</f>
        <v/>
      </c>
      <c r="E22" s="175" t="str">
        <f t="shared" ca="1" si="1"/>
        <v/>
      </c>
      <c r="F22" s="143">
        <v>0.5</v>
      </c>
    </row>
    <row r="23" spans="1:6" x14ac:dyDescent="0.2">
      <c r="A23" t="str">
        <f>IF(Ответы_учащихся!D45&lt;&gt;"УЧЕНИК НЕ ВЫПОЛНЯЛ РАБОТУ",Ответы_учащихся!C45,"")</f>
        <v/>
      </c>
      <c r="B23" s="143" t="str">
        <f ca="1">Ответы_учащихся!AX45</f>
        <v/>
      </c>
      <c r="C23" s="143" t="str">
        <f t="shared" ca="1" si="0"/>
        <v/>
      </c>
      <c r="D23" s="148" t="str">
        <f ca="1">Ответы_учащихся!AZ45</f>
        <v/>
      </c>
      <c r="E23" s="175" t="str">
        <f t="shared" ca="1" si="1"/>
        <v/>
      </c>
      <c r="F23" s="143">
        <v>0.5</v>
      </c>
    </row>
    <row r="24" spans="1:6" x14ac:dyDescent="0.2">
      <c r="A24" t="str">
        <f>IF(Ответы_учащихся!D46&lt;&gt;"УЧЕНИК НЕ ВЫПОЛНЯЛ РАБОТУ",Ответы_учащихся!C46,"")</f>
        <v/>
      </c>
      <c r="B24" s="143" t="str">
        <f ca="1">Ответы_учащихся!AX46</f>
        <v/>
      </c>
      <c r="C24" s="143" t="str">
        <f t="shared" ca="1" si="0"/>
        <v/>
      </c>
      <c r="D24" s="148" t="str">
        <f ca="1">Ответы_учащихся!AZ46</f>
        <v/>
      </c>
      <c r="E24" s="175" t="str">
        <f t="shared" ca="1" si="1"/>
        <v/>
      </c>
      <c r="F24" s="143">
        <v>0.5</v>
      </c>
    </row>
    <row r="25" spans="1:6" x14ac:dyDescent="0.2">
      <c r="A25" t="str">
        <f>IF(Ответы_учащихся!D47&lt;&gt;"УЧЕНИК НЕ ВЫПОЛНЯЛ РАБОТУ",Ответы_учащихся!C47,"")</f>
        <v/>
      </c>
      <c r="B25" s="143" t="str">
        <f ca="1">Ответы_учащихся!AX47</f>
        <v/>
      </c>
      <c r="C25" s="143" t="str">
        <f t="shared" ca="1" si="0"/>
        <v/>
      </c>
      <c r="D25" s="148" t="str">
        <f ca="1">Ответы_учащихся!AZ47</f>
        <v/>
      </c>
      <c r="E25" s="175" t="str">
        <f t="shared" ca="1" si="1"/>
        <v/>
      </c>
      <c r="F25" s="143">
        <v>0.5</v>
      </c>
    </row>
    <row r="26" spans="1:6" x14ac:dyDescent="0.2">
      <c r="A26" t="str">
        <f>IF(Ответы_учащихся!D48&lt;&gt;"УЧЕНИК НЕ ВЫПОЛНЯЛ РАБОТУ",Ответы_учащихся!C48,"")</f>
        <v/>
      </c>
      <c r="B26" s="143" t="str">
        <f ca="1">Ответы_учащихся!AX48</f>
        <v/>
      </c>
      <c r="C26" s="143" t="str">
        <f t="shared" ca="1" si="0"/>
        <v/>
      </c>
      <c r="D26" s="148" t="str">
        <f ca="1">Ответы_учащихся!AZ48</f>
        <v/>
      </c>
      <c r="E26" s="175" t="str">
        <f t="shared" ca="1" si="1"/>
        <v/>
      </c>
      <c r="F26" s="143">
        <v>0.5</v>
      </c>
    </row>
    <row r="27" spans="1:6" x14ac:dyDescent="0.2">
      <c r="A27" t="str">
        <f>IF(Ответы_учащихся!D49&lt;&gt;"УЧЕНИК НЕ ВЫПОЛНЯЛ РАБОТУ",Ответы_учащихся!C49,"")</f>
        <v/>
      </c>
      <c r="B27" s="143" t="str">
        <f ca="1">Ответы_учащихся!AX49</f>
        <v/>
      </c>
      <c r="C27" s="143" t="str">
        <f t="shared" ca="1" si="0"/>
        <v/>
      </c>
      <c r="D27" s="148" t="str">
        <f ca="1">Ответы_учащихся!AZ49</f>
        <v/>
      </c>
      <c r="E27" s="175" t="str">
        <f t="shared" ca="1" si="1"/>
        <v/>
      </c>
      <c r="F27" s="143">
        <v>0.5</v>
      </c>
    </row>
    <row r="28" spans="1:6" x14ac:dyDescent="0.2">
      <c r="A28" t="str">
        <f>IF(Ответы_учащихся!D50&lt;&gt;"УЧЕНИК НЕ ВЫПОЛНЯЛ РАБОТУ",Ответы_учащихся!C50,"")</f>
        <v/>
      </c>
      <c r="B28" s="143" t="str">
        <f ca="1">Ответы_учащихся!AX50</f>
        <v/>
      </c>
      <c r="C28" s="143" t="str">
        <f t="shared" ca="1" si="0"/>
        <v/>
      </c>
      <c r="D28" s="148" t="str">
        <f ca="1">Ответы_учащихся!AZ50</f>
        <v/>
      </c>
      <c r="E28" s="175" t="str">
        <f t="shared" ca="1" si="1"/>
        <v/>
      </c>
      <c r="F28" s="143">
        <v>0.5</v>
      </c>
    </row>
    <row r="29" spans="1:6" x14ac:dyDescent="0.2">
      <c r="A29" t="str">
        <f>IF(Ответы_учащихся!D51&lt;&gt;"УЧЕНИК НЕ ВЫПОЛНЯЛ РАБОТУ",Ответы_учащихся!C51,"")</f>
        <v/>
      </c>
      <c r="B29" s="143" t="str">
        <f ca="1">Ответы_учащихся!AX51</f>
        <v/>
      </c>
      <c r="C29" s="143" t="str">
        <f t="shared" ca="1" si="0"/>
        <v/>
      </c>
      <c r="D29" s="148" t="str">
        <f ca="1">Ответы_учащихся!AZ51</f>
        <v/>
      </c>
      <c r="E29" s="175" t="str">
        <f t="shared" ca="1" si="1"/>
        <v/>
      </c>
      <c r="F29" s="143">
        <v>0.5</v>
      </c>
    </row>
    <row r="30" spans="1:6" x14ac:dyDescent="0.2">
      <c r="A30" t="str">
        <f>IF(Ответы_учащихся!D52&lt;&gt;"УЧЕНИК НЕ ВЫПОЛНЯЛ РАБОТУ",Ответы_учащихся!C52,"")</f>
        <v/>
      </c>
      <c r="B30" s="143" t="str">
        <f ca="1">Ответы_учащихся!AX52</f>
        <v/>
      </c>
      <c r="C30" s="143" t="str">
        <f t="shared" ca="1" si="0"/>
        <v/>
      </c>
      <c r="D30" s="148" t="str">
        <f ca="1">Ответы_учащихся!AZ52</f>
        <v/>
      </c>
      <c r="E30" s="175" t="str">
        <f t="shared" ca="1" si="1"/>
        <v/>
      </c>
      <c r="F30" s="143">
        <v>0.5</v>
      </c>
    </row>
    <row r="31" spans="1:6" x14ac:dyDescent="0.2">
      <c r="A31" t="str">
        <f>IF(Ответы_учащихся!D53&lt;&gt;"УЧЕНИК НЕ ВЫПОЛНЯЛ РАБОТУ",Ответы_учащихся!C53,"")</f>
        <v/>
      </c>
      <c r="B31" s="143" t="str">
        <f ca="1">Ответы_учащихся!AX53</f>
        <v/>
      </c>
      <c r="C31" s="143" t="str">
        <f t="shared" ca="1" si="0"/>
        <v/>
      </c>
      <c r="D31" s="148" t="str">
        <f ca="1">Ответы_учащихся!AZ53</f>
        <v/>
      </c>
      <c r="E31" s="175" t="str">
        <f t="shared" ca="1" si="1"/>
        <v/>
      </c>
      <c r="F31" s="143">
        <v>0.5</v>
      </c>
    </row>
    <row r="32" spans="1:6" x14ac:dyDescent="0.2">
      <c r="A32" t="str">
        <f>IF(Ответы_учащихся!D54&lt;&gt;"УЧЕНИК НЕ ВЫПОЛНЯЛ РАБОТУ",Ответы_учащихся!C54,"")</f>
        <v/>
      </c>
      <c r="B32" s="143" t="str">
        <f ca="1">Ответы_учащихся!AX54</f>
        <v/>
      </c>
      <c r="C32" s="143" t="str">
        <f t="shared" ca="1" si="0"/>
        <v/>
      </c>
      <c r="D32" s="148" t="str">
        <f ca="1">Ответы_учащихся!AZ54</f>
        <v/>
      </c>
      <c r="E32" s="175" t="str">
        <f t="shared" ca="1" si="1"/>
        <v/>
      </c>
      <c r="F32" s="143">
        <v>0.5</v>
      </c>
    </row>
    <row r="33" spans="1:6" x14ac:dyDescent="0.2">
      <c r="A33" t="str">
        <f>IF(Ответы_учащихся!D55&lt;&gt;"УЧЕНИК НЕ ВЫПОЛНЯЛ РАБОТУ",Ответы_учащихся!C55,"")</f>
        <v/>
      </c>
      <c r="B33" s="143" t="str">
        <f ca="1">Ответы_учащихся!AX55</f>
        <v/>
      </c>
      <c r="C33" s="143" t="str">
        <f t="shared" ca="1" si="0"/>
        <v/>
      </c>
      <c r="D33" s="148" t="str">
        <f ca="1">Ответы_учащихся!AZ55</f>
        <v/>
      </c>
      <c r="E33" s="175" t="str">
        <f t="shared" ca="1" si="1"/>
        <v/>
      </c>
      <c r="F33" s="143">
        <v>0.5</v>
      </c>
    </row>
    <row r="34" spans="1:6" x14ac:dyDescent="0.2">
      <c r="A34" t="str">
        <f>IF(Ответы_учащихся!D56&lt;&gt;"УЧЕНИК НЕ ВЫПОЛНЯЛ РАБОТУ",Ответы_учащихся!C56,"")</f>
        <v/>
      </c>
      <c r="B34" s="143" t="str">
        <f ca="1">Ответы_учащихся!AX56</f>
        <v/>
      </c>
      <c r="C34" s="143" t="str">
        <f t="shared" ca="1" si="0"/>
        <v/>
      </c>
      <c r="D34" s="148" t="str">
        <f ca="1">Ответы_учащихся!AZ56</f>
        <v/>
      </c>
      <c r="E34" s="175" t="str">
        <f t="shared" ca="1" si="1"/>
        <v/>
      </c>
      <c r="F34" s="143">
        <v>0.5</v>
      </c>
    </row>
    <row r="35" spans="1:6" x14ac:dyDescent="0.2">
      <c r="A35" t="str">
        <f>IF(Ответы_учащихся!D57&lt;&gt;"УЧЕНИК НЕ ВЫПОЛНЯЛ РАБОТУ",Ответы_учащихся!C57,"")</f>
        <v/>
      </c>
      <c r="B35" s="143" t="str">
        <f ca="1">Ответы_учащихся!AX57</f>
        <v/>
      </c>
      <c r="C35" s="143" t="str">
        <f t="shared" ca="1" si="0"/>
        <v/>
      </c>
      <c r="D35" s="148" t="str">
        <f ca="1">Ответы_учащихся!AZ57</f>
        <v/>
      </c>
      <c r="E35" s="175" t="str">
        <f t="shared" ca="1" si="1"/>
        <v/>
      </c>
      <c r="F35" s="143">
        <v>0.5</v>
      </c>
    </row>
    <row r="36" spans="1:6" x14ac:dyDescent="0.2">
      <c r="A36" t="str">
        <f>IF(Ответы_учащихся!D58&lt;&gt;"УЧЕНИК НЕ ВЫПОЛНЯЛ РАБОТУ",Ответы_учащихся!C58,"")</f>
        <v/>
      </c>
      <c r="B36" s="143" t="str">
        <f ca="1">Ответы_учащихся!AX58</f>
        <v/>
      </c>
      <c r="C36" s="143" t="str">
        <f t="shared" ca="1" si="0"/>
        <v/>
      </c>
      <c r="D36" s="148" t="str">
        <f ca="1">Ответы_учащихся!AZ58</f>
        <v/>
      </c>
      <c r="E36" s="175" t="str">
        <f t="shared" ca="1" si="1"/>
        <v/>
      </c>
      <c r="F36" s="143">
        <v>0.5</v>
      </c>
    </row>
    <row r="37" spans="1:6" x14ac:dyDescent="0.2">
      <c r="A37" t="str">
        <f>IF(Ответы_учащихся!D59&lt;&gt;"УЧЕНИК НЕ ВЫПОЛНЯЛ РАБОТУ",Ответы_учащихся!C59,"")</f>
        <v/>
      </c>
      <c r="B37" s="143" t="str">
        <f ca="1">Ответы_учащихся!AX59</f>
        <v/>
      </c>
      <c r="C37" s="143" t="str">
        <f t="shared" ca="1" si="0"/>
        <v/>
      </c>
      <c r="D37" s="148" t="str">
        <f ca="1">Ответы_учащихся!AZ59</f>
        <v/>
      </c>
      <c r="E37" s="175" t="str">
        <f t="shared" ca="1" si="1"/>
        <v/>
      </c>
      <c r="F37" s="143">
        <v>0.5</v>
      </c>
    </row>
    <row r="38" spans="1:6" x14ac:dyDescent="0.2">
      <c r="A38" t="str">
        <f>IF(Ответы_учащихся!D60&lt;&gt;"УЧЕНИК НЕ ВЫПОЛНЯЛ РАБОТУ",Ответы_учащихся!C60,"")</f>
        <v/>
      </c>
      <c r="B38" s="143" t="str">
        <f ca="1">Ответы_учащихся!AX60</f>
        <v/>
      </c>
      <c r="C38" s="143" t="str">
        <f t="shared" ca="1" si="0"/>
        <v/>
      </c>
      <c r="D38" s="148" t="str">
        <f ca="1">Ответы_учащихся!AZ60</f>
        <v/>
      </c>
      <c r="E38" s="175" t="str">
        <f t="shared" ca="1" si="1"/>
        <v/>
      </c>
      <c r="F38" s="143">
        <v>0.5</v>
      </c>
    </row>
    <row r="39" spans="1:6" x14ac:dyDescent="0.2">
      <c r="A39" t="str">
        <f>IF(Ответы_учащихся!D61&lt;&gt;"УЧЕНИК НЕ ВЫПОЛНЯЛ РАБОТУ",Ответы_учащихся!C61,"")</f>
        <v/>
      </c>
      <c r="B39" s="143" t="str">
        <f ca="1">Ответы_учащихся!AX61</f>
        <v/>
      </c>
      <c r="C39" s="143" t="str">
        <f t="shared" ca="1" si="0"/>
        <v/>
      </c>
      <c r="D39" s="148" t="str">
        <f ca="1">Ответы_учащихся!AZ61</f>
        <v/>
      </c>
      <c r="E39" s="175" t="str">
        <f t="shared" ca="1" si="1"/>
        <v/>
      </c>
      <c r="F39" s="143">
        <v>0.5</v>
      </c>
    </row>
    <row r="40" spans="1:6" x14ac:dyDescent="0.2">
      <c r="A40" t="str">
        <f>IF(Ответы_учащихся!D62&lt;&gt;"УЧЕНИК НЕ ВЫПОЛНЯЛ РАБОТУ",Ответы_учащихся!C62,"")</f>
        <v/>
      </c>
      <c r="B40" s="143" t="str">
        <f ca="1">Ответы_учащихся!AX62</f>
        <v/>
      </c>
      <c r="C40" s="143" t="str">
        <f t="shared" ca="1" si="0"/>
        <v/>
      </c>
      <c r="D40" s="148" t="str">
        <f ca="1">Ответы_учащихся!AZ62</f>
        <v/>
      </c>
      <c r="E40" s="175" t="str">
        <f t="shared" ca="1" si="1"/>
        <v/>
      </c>
      <c r="F40" s="143">
        <v>0.5</v>
      </c>
    </row>
    <row r="41" spans="1:6" x14ac:dyDescent="0.2">
      <c r="A41" t="str">
        <f>IF(Ответы_учащихся!D63&lt;&gt;"УЧЕНИК НЕ ВЫПОЛНЯЛ РАБОТУ",Ответы_учащихся!C63,"")</f>
        <v/>
      </c>
      <c r="B41" s="143" t="str">
        <f ca="1">Ответы_учащихся!AX63</f>
        <v/>
      </c>
      <c r="C41" s="143" t="str">
        <f t="shared" ca="1" si="0"/>
        <v/>
      </c>
      <c r="D41" s="148" t="str">
        <f ca="1">Ответы_учащихся!AZ63</f>
        <v/>
      </c>
      <c r="E41" s="175" t="str">
        <f t="shared" ca="1" si="1"/>
        <v/>
      </c>
      <c r="F41" s="143">
        <v>0.5</v>
      </c>
    </row>
    <row r="42" spans="1:6" x14ac:dyDescent="0.2">
      <c r="A42" t="str">
        <f>IF(Ответы_учащихся!D64&lt;&gt;"УЧЕНИК НЕ ВЫПОЛНЯЛ РАБОТУ",Ответы_учащихся!C64,"")</f>
        <v/>
      </c>
      <c r="B42" s="143" t="str">
        <f ca="1">Ответы_учащихся!AX64</f>
        <v/>
      </c>
      <c r="C42" s="143" t="str">
        <f t="shared" ca="1" si="0"/>
        <v/>
      </c>
      <c r="D42" s="148" t="str">
        <f ca="1">Ответы_учащихся!AZ64</f>
        <v/>
      </c>
      <c r="E42" s="175" t="str">
        <f t="shared" ca="1" si="1"/>
        <v/>
      </c>
      <c r="F42" s="143">
        <v>0.5</v>
      </c>
    </row>
  </sheetData>
  <sheetProtection password="C621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R27"/>
  <sheetViews>
    <sheetView workbookViewId="0">
      <selection activeCell="M33" sqref="M33"/>
    </sheetView>
  </sheetViews>
  <sheetFormatPr defaultRowHeight="12.75" x14ac:dyDescent="0.2"/>
  <cols>
    <col min="1" max="1" width="22.42578125" customWidth="1"/>
    <col min="2" max="16" width="7.5703125" customWidth="1"/>
    <col min="17" max="17" width="9.85546875" bestFit="1" customWidth="1"/>
  </cols>
  <sheetData>
    <row r="1" spans="1:18" ht="13.5" thickBot="1" x14ac:dyDescent="0.25"/>
    <row r="2" spans="1:18" ht="15" thickBot="1" x14ac:dyDescent="0.25">
      <c r="B2" s="349">
        <v>1</v>
      </c>
      <c r="C2" s="350">
        <v>2</v>
      </c>
      <c r="D2" s="351">
        <v>3</v>
      </c>
      <c r="E2" s="350">
        <v>4</v>
      </c>
      <c r="F2" s="350">
        <v>5</v>
      </c>
      <c r="G2" s="350">
        <v>6</v>
      </c>
      <c r="H2" s="351">
        <v>7</v>
      </c>
      <c r="I2" s="350">
        <v>8</v>
      </c>
      <c r="J2" s="351">
        <v>9</v>
      </c>
      <c r="K2" s="351">
        <v>10</v>
      </c>
      <c r="L2" s="351">
        <v>11</v>
      </c>
      <c r="M2" s="351">
        <v>12</v>
      </c>
      <c r="N2" s="401">
        <v>13</v>
      </c>
      <c r="O2" s="401">
        <v>14</v>
      </c>
      <c r="P2" s="401">
        <v>15</v>
      </c>
      <c r="Q2" s="432">
        <v>16</v>
      </c>
    </row>
    <row r="3" spans="1:18" x14ac:dyDescent="0.2">
      <c r="A3" s="234">
        <v>6</v>
      </c>
      <c r="B3" s="430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</row>
    <row r="4" spans="1:18" x14ac:dyDescent="0.2">
      <c r="A4" s="234">
        <v>5</v>
      </c>
      <c r="B4" s="16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8" x14ac:dyDescent="0.2">
      <c r="A5" s="234">
        <v>4</v>
      </c>
      <c r="B5" s="16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spans="1:18" x14ac:dyDescent="0.2">
      <c r="A6" s="234">
        <v>3</v>
      </c>
      <c r="B6" s="16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8" x14ac:dyDescent="0.2">
      <c r="A7" s="235">
        <v>2</v>
      </c>
      <c r="B7" s="164">
        <f>Ответы_учащихся!F21</f>
        <v>0</v>
      </c>
      <c r="C7" s="95">
        <f>Ответы_учащихся!G21</f>
        <v>0</v>
      </c>
      <c r="D7" s="95">
        <f>Ответы_учащихся!H21</f>
        <v>0</v>
      </c>
      <c r="E7" s="95">
        <f>Ответы_учащихся!I21</f>
        <v>0</v>
      </c>
      <c r="F7" s="95">
        <f>Ответы_учащихся!J21</f>
        <v>0</v>
      </c>
      <c r="G7" s="95">
        <f>Ответы_учащихся!K21</f>
        <v>0</v>
      </c>
      <c r="H7" s="95">
        <f>Ответы_учащихся!L21</f>
        <v>0</v>
      </c>
      <c r="I7" s="95">
        <f>Ответы_учащихся!M21</f>
        <v>0</v>
      </c>
      <c r="J7" s="95">
        <f>Ответы_учащихся!N21</f>
        <v>0</v>
      </c>
      <c r="K7" s="95">
        <f>Ответы_учащихся!O21</f>
        <v>0</v>
      </c>
      <c r="L7" s="95">
        <f>Ответы_учащихся!P21</f>
        <v>0</v>
      </c>
      <c r="M7" s="95">
        <f>Ответы_учащихся!Q21</f>
        <v>0</v>
      </c>
      <c r="N7" s="95">
        <f ca="1">Ответы_учащихся!R21</f>
        <v>4</v>
      </c>
      <c r="O7" s="95">
        <f ca="1">Ответы_учащихся!S21</f>
        <v>0</v>
      </c>
      <c r="P7" s="95">
        <f ca="1">Ответы_учащихся!T21</f>
        <v>2</v>
      </c>
      <c r="Q7" s="95">
        <f ca="1">Ответы_учащихся!U21</f>
        <v>0</v>
      </c>
    </row>
    <row r="8" spans="1:18" x14ac:dyDescent="0.2">
      <c r="A8" s="235">
        <v>1</v>
      </c>
      <c r="B8" s="164">
        <f ca="1">Ответы_учащихся!F22</f>
        <v>13</v>
      </c>
      <c r="C8" s="95">
        <f ca="1">Ответы_учащихся!G22</f>
        <v>10</v>
      </c>
      <c r="D8" s="95">
        <f ca="1">Ответы_учащихся!H22</f>
        <v>4</v>
      </c>
      <c r="E8" s="95">
        <f ca="1">Ответы_учащихся!I22</f>
        <v>8</v>
      </c>
      <c r="F8" s="95">
        <f ca="1">Ответы_учащихся!J22</f>
        <v>7</v>
      </c>
      <c r="G8" s="95">
        <f ca="1">Ответы_учащихся!K22</f>
        <v>12</v>
      </c>
      <c r="H8" s="95">
        <f ca="1">Ответы_учащихся!L22</f>
        <v>7</v>
      </c>
      <c r="I8" s="95">
        <f ca="1">Ответы_учащихся!M22</f>
        <v>12</v>
      </c>
      <c r="J8" s="95">
        <f ca="1">Ответы_учащихся!N22</f>
        <v>12</v>
      </c>
      <c r="K8" s="95">
        <f ca="1">Ответы_учащихся!O22</f>
        <v>11</v>
      </c>
      <c r="L8" s="95">
        <f ca="1">Ответы_учащихся!P22</f>
        <v>12</v>
      </c>
      <c r="M8" s="95">
        <f ca="1">Ответы_учащихся!Q22</f>
        <v>4</v>
      </c>
      <c r="N8" s="95">
        <f>Ответы_учащихся!R22</f>
        <v>0</v>
      </c>
      <c r="O8" s="95">
        <f>Ответы_учащихся!S22</f>
        <v>0</v>
      </c>
      <c r="P8" s="95">
        <f>Ответы_учащихся!T22</f>
        <v>0</v>
      </c>
      <c r="Q8" s="95">
        <f>Ответы_учащихся!U22</f>
        <v>0</v>
      </c>
    </row>
    <row r="9" spans="1:18" x14ac:dyDescent="0.2">
      <c r="A9" s="114" t="s">
        <v>33</v>
      </c>
      <c r="B9" s="239">
        <f ca="1">Ответы_учащихся!F23/Ответы_учащихся!$F$6</f>
        <v>0.1875</v>
      </c>
      <c r="C9" s="239">
        <f ca="1">Ответы_учащихся!G23/Ответы_учащихся!$F$6</f>
        <v>0.375</v>
      </c>
      <c r="D9" s="239">
        <f ca="1">Ответы_учащихся!H23/Ответы_учащихся!$F$6</f>
        <v>0.75</v>
      </c>
      <c r="E9" s="239">
        <f ca="1">Ответы_учащихся!I23/Ответы_учащихся!$F$6</f>
        <v>0.3125</v>
      </c>
      <c r="F9" s="239">
        <f ca="1">Ответы_учащихся!J23/Ответы_учащихся!$F$6</f>
        <v>0.4375</v>
      </c>
      <c r="G9" s="239">
        <f ca="1">Ответы_учащихся!K23/Ответы_учащихся!$F$6</f>
        <v>0.25</v>
      </c>
      <c r="H9" s="239">
        <f ca="1">Ответы_учащихся!L23/Ответы_учащихся!$F$6</f>
        <v>0.375</v>
      </c>
      <c r="I9" s="239">
        <f ca="1">Ответы_учащихся!M23/Ответы_учащихся!$F$6</f>
        <v>0.25</v>
      </c>
      <c r="J9" s="239">
        <f ca="1">Ответы_учащихся!N23/Ответы_учащихся!$F$6</f>
        <v>0.25</v>
      </c>
      <c r="K9" s="239">
        <f ca="1">Ответы_учащихся!O23/Ответы_учащихся!$F$6</f>
        <v>0.1875</v>
      </c>
      <c r="L9" s="239">
        <f ca="1">Ответы_учащихся!P23/Ответы_учащихся!$F$6</f>
        <v>0.1875</v>
      </c>
      <c r="M9" s="239">
        <f ca="1">Ответы_учащихся!Q23/Ответы_учащихся!$F$6</f>
        <v>0.6875</v>
      </c>
      <c r="N9" s="239">
        <f ca="1">Ответы_учащихся!R23/Ответы_учащихся!$F$6</f>
        <v>0.5</v>
      </c>
      <c r="O9" s="239">
        <f ca="1">Ответы_учащихся!S23/Ответы_учащихся!$F$6</f>
        <v>0.25</v>
      </c>
      <c r="P9" s="239">
        <f ca="1">Ответы_учащихся!T23/Ответы_учащихся!$F$6</f>
        <v>0.25</v>
      </c>
      <c r="Q9" s="239">
        <f ca="1">Ответы_учащихся!U23/Ответы_учащихся!$F$6</f>
        <v>0.4375</v>
      </c>
      <c r="R9" t="s">
        <v>97</v>
      </c>
    </row>
    <row r="10" spans="1:18" ht="25.5" x14ac:dyDescent="0.2">
      <c r="A10" s="114" t="s">
        <v>34</v>
      </c>
      <c r="B10" s="239">
        <f ca="1">Ответы_учащихся!F24/Ответы_учащихся!$F$6</f>
        <v>0</v>
      </c>
      <c r="C10" s="239">
        <f ca="1">Ответы_учащихся!G24/Ответы_учащихся!$F$6</f>
        <v>0</v>
      </c>
      <c r="D10" s="239">
        <f ca="1">Ответы_учащихся!H24/Ответы_учащихся!$F$6</f>
        <v>0</v>
      </c>
      <c r="E10" s="239">
        <f ca="1">Ответы_учащихся!I24/Ответы_учащихся!$F$6</f>
        <v>0.1875</v>
      </c>
      <c r="F10" s="239">
        <f ca="1">Ответы_учащихся!J24/Ответы_учащихся!$F$6</f>
        <v>0.125</v>
      </c>
      <c r="G10" s="239">
        <f ca="1">Ответы_учащихся!K24/Ответы_учащихся!$F$6</f>
        <v>0</v>
      </c>
      <c r="H10" s="239">
        <f ca="1">Ответы_учащихся!L24/Ответы_учащихся!$F$6</f>
        <v>0.1875</v>
      </c>
      <c r="I10" s="239">
        <f ca="1">Ответы_учащихся!M24/Ответы_учащихся!$F$6</f>
        <v>0</v>
      </c>
      <c r="J10" s="239">
        <f ca="1">Ответы_учащихся!N24/Ответы_учащихся!$F$6</f>
        <v>0</v>
      </c>
      <c r="K10" s="239">
        <f ca="1">Ответы_учащихся!O24/Ответы_учащихся!$F$6</f>
        <v>0.125</v>
      </c>
      <c r="L10" s="239">
        <f ca="1">Ответы_учащихся!P24/Ответы_учащихся!$F$6</f>
        <v>6.25E-2</v>
      </c>
      <c r="M10" s="239">
        <f ca="1">Ответы_учащихся!Q24/Ответы_учащихся!$F$6</f>
        <v>6.25E-2</v>
      </c>
      <c r="N10" s="239">
        <f ca="1">Ответы_учащихся!R24/Ответы_учащихся!$F$6</f>
        <v>0.25</v>
      </c>
      <c r="O10" s="239">
        <f ca="1">Ответы_учащихся!S24/Ответы_учащихся!$F$6</f>
        <v>0.75</v>
      </c>
      <c r="P10" s="239">
        <f ca="1">Ответы_учащихся!T24/Ответы_учащихся!$F$6</f>
        <v>0.625</v>
      </c>
      <c r="Q10" s="239">
        <f ca="1">Ответы_учащихся!U24/Ответы_учащихся!$F$6</f>
        <v>0.5625</v>
      </c>
    </row>
    <row r="11" spans="1:18" x14ac:dyDescent="0.2">
      <c r="A11" s="114" t="s">
        <v>32</v>
      </c>
      <c r="B11" s="239">
        <f ca="1">B8/Ответы_учащихся!$F$6</f>
        <v>0.8125</v>
      </c>
      <c r="C11" s="239">
        <f ca="1">C8/Ответы_учащихся!$F$6</f>
        <v>0.625</v>
      </c>
      <c r="D11" s="239">
        <f ca="1">D8/Ответы_учащихся!$F$6</f>
        <v>0.25</v>
      </c>
      <c r="E11" s="239">
        <f ca="1">E8/Ответы_учащихся!$F$6</f>
        <v>0.5</v>
      </c>
      <c r="F11" s="239">
        <f ca="1">F8/Ответы_учащихся!$F$6</f>
        <v>0.4375</v>
      </c>
      <c r="G11" s="239">
        <f ca="1">G8/Ответы_учащихся!$F$6</f>
        <v>0.75</v>
      </c>
      <c r="H11" s="239">
        <f ca="1">H8/Ответы_учащихся!$F$6</f>
        <v>0.4375</v>
      </c>
      <c r="I11" s="239">
        <f ca="1">I8/Ответы_учащихся!$F$6</f>
        <v>0.75</v>
      </c>
      <c r="J11" s="239">
        <f ca="1">J8/Ответы_учащихся!$F$6</f>
        <v>0.75</v>
      </c>
      <c r="K11" s="239">
        <f ca="1">K8/Ответы_учащихся!$F$6</f>
        <v>0.6875</v>
      </c>
      <c r="L11" s="239">
        <f ca="1">L8/Ответы_учащихся!$F$6</f>
        <v>0.75</v>
      </c>
      <c r="M11" s="239">
        <f ca="1">M8/Ответы_учащихся!$F$6</f>
        <v>0.25</v>
      </c>
      <c r="N11" s="239"/>
      <c r="O11" s="239"/>
      <c r="P11" s="239"/>
      <c r="Q11" s="436"/>
      <c r="R11" t="s">
        <v>96</v>
      </c>
    </row>
    <row r="12" spans="1:18" x14ac:dyDescent="0.2"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>
        <f ca="1">N7/Ответы_учащихся!$F$6</f>
        <v>0.25</v>
      </c>
      <c r="O12" s="239">
        <f ca="1">O7/Ответы_учащихся!$F$6</f>
        <v>0</v>
      </c>
      <c r="P12" s="239">
        <f ca="1">P7/Ответы_учащихся!$F$6</f>
        <v>0.125</v>
      </c>
      <c r="Q12" s="239">
        <f ca="1">Q7/Ответы_учащихся!$F$6</f>
        <v>0</v>
      </c>
      <c r="R12" t="s">
        <v>95</v>
      </c>
    </row>
    <row r="13" spans="1:18" x14ac:dyDescent="0.2"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</row>
    <row r="14" spans="1:18" ht="12" customHeight="1" x14ac:dyDescent="0.2"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8" x14ac:dyDescent="0.2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  <row r="16" spans="1:18" x14ac:dyDescent="0.2"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</row>
    <row r="19" spans="1:17" x14ac:dyDescent="0.2">
      <c r="A19" t="s">
        <v>30</v>
      </c>
      <c r="B19" s="148">
        <f ca="1">SUM(B9:B16)</f>
        <v>1</v>
      </c>
      <c r="C19" s="148">
        <f t="shared" ref="C19:Q19" ca="1" si="0">SUM(C9:C16)</f>
        <v>1</v>
      </c>
      <c r="D19" s="148">
        <f t="shared" ca="1" si="0"/>
        <v>1</v>
      </c>
      <c r="E19" s="148">
        <f t="shared" ca="1" si="0"/>
        <v>1</v>
      </c>
      <c r="F19" s="148">
        <f t="shared" ca="1" si="0"/>
        <v>1</v>
      </c>
      <c r="G19" s="148">
        <f t="shared" ca="1" si="0"/>
        <v>1</v>
      </c>
      <c r="H19" s="148">
        <f t="shared" ca="1" si="0"/>
        <v>1</v>
      </c>
      <c r="I19" s="148">
        <f t="shared" ca="1" si="0"/>
        <v>1</v>
      </c>
      <c r="J19" s="148">
        <f t="shared" ca="1" si="0"/>
        <v>1</v>
      </c>
      <c r="K19" s="148">
        <f ca="1">SUM(K9:K16)</f>
        <v>1</v>
      </c>
      <c r="L19" s="148">
        <f t="shared" ca="1" si="0"/>
        <v>1</v>
      </c>
      <c r="M19" s="148">
        <f t="shared" ca="1" si="0"/>
        <v>1</v>
      </c>
      <c r="N19" s="148">
        <f t="shared" ca="1" si="0"/>
        <v>1</v>
      </c>
      <c r="O19" s="148">
        <f t="shared" ca="1" si="0"/>
        <v>1</v>
      </c>
      <c r="P19" s="148">
        <f t="shared" ca="1" si="0"/>
        <v>1</v>
      </c>
      <c r="Q19" s="148">
        <f t="shared" ca="1" si="0"/>
        <v>1</v>
      </c>
    </row>
    <row r="24" spans="1:17" x14ac:dyDescent="0.2">
      <c r="B24">
        <v>1</v>
      </c>
      <c r="C24">
        <v>2</v>
      </c>
      <c r="D24">
        <v>3</v>
      </c>
      <c r="E24">
        <v>4</v>
      </c>
      <c r="F24">
        <v>5</v>
      </c>
      <c r="G24">
        <v>6</v>
      </c>
      <c r="H24">
        <v>7</v>
      </c>
      <c r="I24">
        <v>8</v>
      </c>
      <c r="J24">
        <v>9</v>
      </c>
      <c r="K24">
        <v>10</v>
      </c>
      <c r="L24">
        <v>11</v>
      </c>
      <c r="M24">
        <v>12</v>
      </c>
    </row>
    <row r="27" spans="1:17" x14ac:dyDescent="0.2">
      <c r="B27">
        <v>13</v>
      </c>
      <c r="C27">
        <v>14</v>
      </c>
      <c r="D27">
        <v>15</v>
      </c>
      <c r="E27">
        <v>16</v>
      </c>
    </row>
  </sheetData>
  <sheetProtection password="C621" sheet="1" objects="1" scenarios="1"/>
  <conditionalFormatting sqref="B2:P2">
    <cfRule type="containsErrors" dxfId="3" priority="8">
      <formula>ISERROR(B2)</formula>
    </cfRule>
  </conditionalFormatting>
  <conditionalFormatting sqref="B3:P8 Q7:Q8">
    <cfRule type="containsErrors" dxfId="2" priority="7">
      <formula>ISERROR(B3)</formula>
    </cfRule>
  </conditionalFormatting>
  <conditionalFormatting sqref="Q2">
    <cfRule type="containsErrors" dxfId="1" priority="2">
      <formula>ISERROR(Q2)</formula>
    </cfRule>
  </conditionalFormatting>
  <conditionalFormatting sqref="Q3:Q6">
    <cfRule type="containsErrors" dxfId="0" priority="1">
      <formula>ISERROR(Q3)</formula>
    </cfRule>
  </conditionalFormatting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K89"/>
  <sheetViews>
    <sheetView workbookViewId="0">
      <selection activeCell="D4" sqref="D4"/>
    </sheetView>
  </sheetViews>
  <sheetFormatPr defaultRowHeight="12.75" x14ac:dyDescent="0.2"/>
  <sheetData>
    <row r="1" spans="1:11" x14ac:dyDescent="0.2">
      <c r="A1">
        <f>'Общий свод'!A2</f>
        <v>0</v>
      </c>
      <c r="B1" t="s">
        <v>484</v>
      </c>
    </row>
    <row r="3" spans="1:11" x14ac:dyDescent="0.2">
      <c r="A3" t="s">
        <v>108</v>
      </c>
      <c r="B3" t="s">
        <v>40</v>
      </c>
      <c r="C3" t="s">
        <v>40</v>
      </c>
      <c r="D3" t="s">
        <v>53</v>
      </c>
      <c r="E3" t="s">
        <v>53</v>
      </c>
      <c r="F3" t="s">
        <v>54</v>
      </c>
      <c r="G3" t="s">
        <v>54</v>
      </c>
      <c r="H3" t="s">
        <v>55</v>
      </c>
      <c r="I3" t="s">
        <v>55</v>
      </c>
      <c r="J3" t="s">
        <v>41</v>
      </c>
      <c r="K3" t="s">
        <v>41</v>
      </c>
    </row>
    <row r="4" spans="1:11" x14ac:dyDescent="0.2">
      <c r="A4" s="152">
        <f>'Общий свод'!C7</f>
        <v>0</v>
      </c>
      <c r="B4" s="306" t="str">
        <f>'Общий свод'!N7</f>
        <v/>
      </c>
      <c r="C4" s="307" t="e">
        <f t="shared" ref="C4:C67" si="0">IF(B4&gt;0,-B4*100)</f>
        <v>#VALUE!</v>
      </c>
      <c r="D4" s="306" t="str">
        <f>'Общий свод'!R7</f>
        <v/>
      </c>
      <c r="E4" s="307" t="e">
        <f t="shared" ref="E4:E67" si="1">IF(D4&gt;0,-D4*100)</f>
        <v>#VALUE!</v>
      </c>
      <c r="F4" s="306" t="str">
        <f>'Общий свод'!V7</f>
        <v/>
      </c>
      <c r="G4" s="307" t="e">
        <f t="shared" ref="G4:G67" si="2">IF(F4&gt;0,F4*100)</f>
        <v>#VALUE!</v>
      </c>
      <c r="H4" s="306" t="str">
        <f>'Общий свод'!Z7</f>
        <v/>
      </c>
      <c r="I4" s="307" t="e">
        <f t="shared" ref="I4:I67" si="3">IF(H4&gt;0,H4*100)</f>
        <v>#VALUE!</v>
      </c>
      <c r="J4" s="306" t="str">
        <f>'Общий свод'!AD7</f>
        <v/>
      </c>
      <c r="K4" s="307" t="e">
        <f t="shared" ref="K4:K67" si="4">IF(J4&gt;0,J4*100)</f>
        <v>#VALUE!</v>
      </c>
    </row>
    <row r="5" spans="1:11" x14ac:dyDescent="0.2">
      <c r="A5" s="152">
        <f>'Общий свод'!C8</f>
        <v>0</v>
      </c>
      <c r="B5" s="306" t="str">
        <f>'Общий свод'!N8</f>
        <v/>
      </c>
      <c r="C5" s="307" t="e">
        <f t="shared" si="0"/>
        <v>#VALUE!</v>
      </c>
      <c r="D5" s="306" t="str">
        <f>'Общий свод'!R8</f>
        <v/>
      </c>
      <c r="E5" s="307" t="e">
        <f t="shared" si="1"/>
        <v>#VALUE!</v>
      </c>
      <c r="F5" s="306" t="str">
        <f>'Общий свод'!V8</f>
        <v/>
      </c>
      <c r="G5" s="307" t="e">
        <f t="shared" si="2"/>
        <v>#VALUE!</v>
      </c>
      <c r="H5" s="306" t="str">
        <f>'Общий свод'!Z8</f>
        <v/>
      </c>
      <c r="I5" s="307" t="e">
        <f t="shared" si="3"/>
        <v>#VALUE!</v>
      </c>
      <c r="J5" s="306" t="str">
        <f>'Общий свод'!AD8</f>
        <v/>
      </c>
      <c r="K5" s="307" t="e">
        <f t="shared" si="4"/>
        <v>#VALUE!</v>
      </c>
    </row>
    <row r="6" spans="1:11" x14ac:dyDescent="0.2">
      <c r="A6" s="152">
        <f>'Общий свод'!C9</f>
        <v>0</v>
      </c>
      <c r="B6" s="306" t="str">
        <f>'Общий свод'!N9</f>
        <v/>
      </c>
      <c r="C6" s="307" t="e">
        <f t="shared" si="0"/>
        <v>#VALUE!</v>
      </c>
      <c r="D6" s="306" t="str">
        <f>'Общий свод'!R9</f>
        <v/>
      </c>
      <c r="E6" s="307" t="e">
        <f t="shared" si="1"/>
        <v>#VALUE!</v>
      </c>
      <c r="F6" s="306" t="str">
        <f>'Общий свод'!V9</f>
        <v/>
      </c>
      <c r="G6" s="307" t="e">
        <f t="shared" si="2"/>
        <v>#VALUE!</v>
      </c>
      <c r="H6" s="306" t="str">
        <f>'Общий свод'!Z9</f>
        <v/>
      </c>
      <c r="I6" s="307" t="e">
        <f t="shared" si="3"/>
        <v>#VALUE!</v>
      </c>
      <c r="J6" s="306" t="str">
        <f>'Общий свод'!AD9</f>
        <v/>
      </c>
      <c r="K6" s="307" t="e">
        <f t="shared" si="4"/>
        <v>#VALUE!</v>
      </c>
    </row>
    <row r="7" spans="1:11" x14ac:dyDescent="0.2">
      <c r="A7" s="152">
        <f>'Общий свод'!C10</f>
        <v>0</v>
      </c>
      <c r="B7" s="306" t="str">
        <f>'Общий свод'!N10</f>
        <v/>
      </c>
      <c r="C7" s="307" t="e">
        <f t="shared" si="0"/>
        <v>#VALUE!</v>
      </c>
      <c r="D7" s="306" t="str">
        <f>'Общий свод'!R10</f>
        <v/>
      </c>
      <c r="E7" s="307" t="e">
        <f t="shared" si="1"/>
        <v>#VALUE!</v>
      </c>
      <c r="F7" s="306" t="str">
        <f>'Общий свод'!V10</f>
        <v/>
      </c>
      <c r="G7" s="307" t="e">
        <f t="shared" si="2"/>
        <v>#VALUE!</v>
      </c>
      <c r="H7" s="306" t="str">
        <f>'Общий свод'!Z10</f>
        <v/>
      </c>
      <c r="I7" s="307" t="e">
        <f t="shared" si="3"/>
        <v>#VALUE!</v>
      </c>
      <c r="J7" s="306" t="str">
        <f>'Общий свод'!AD10</f>
        <v/>
      </c>
      <c r="K7" s="307" t="e">
        <f t="shared" si="4"/>
        <v>#VALUE!</v>
      </c>
    </row>
    <row r="8" spans="1:11" x14ac:dyDescent="0.2">
      <c r="A8" s="152">
        <f>'Общий свод'!C11</f>
        <v>0</v>
      </c>
      <c r="B8" s="306" t="str">
        <f>'Общий свод'!N11</f>
        <v/>
      </c>
      <c r="C8" s="307" t="e">
        <f t="shared" si="0"/>
        <v>#VALUE!</v>
      </c>
      <c r="D8" s="306" t="str">
        <f>'Общий свод'!R11</f>
        <v/>
      </c>
      <c r="E8" s="307" t="e">
        <f t="shared" si="1"/>
        <v>#VALUE!</v>
      </c>
      <c r="F8" s="306" t="str">
        <f>'Общий свод'!V11</f>
        <v/>
      </c>
      <c r="G8" s="307" t="e">
        <f t="shared" si="2"/>
        <v>#VALUE!</v>
      </c>
      <c r="H8" s="306" t="str">
        <f>'Общий свод'!Z11</f>
        <v/>
      </c>
      <c r="I8" s="307" t="e">
        <f t="shared" si="3"/>
        <v>#VALUE!</v>
      </c>
      <c r="J8" s="306" t="str">
        <f>'Общий свод'!AD11</f>
        <v/>
      </c>
      <c r="K8" s="307" t="e">
        <f t="shared" si="4"/>
        <v>#VALUE!</v>
      </c>
    </row>
    <row r="9" spans="1:11" x14ac:dyDescent="0.2">
      <c r="A9" s="152">
        <f>'Общий свод'!C12</f>
        <v>0</v>
      </c>
      <c r="B9" s="306" t="str">
        <f>'Общий свод'!N12</f>
        <v/>
      </c>
      <c r="C9" s="307" t="e">
        <f t="shared" si="0"/>
        <v>#VALUE!</v>
      </c>
      <c r="D9" s="306" t="str">
        <f>'Общий свод'!R12</f>
        <v/>
      </c>
      <c r="E9" s="307" t="e">
        <f t="shared" si="1"/>
        <v>#VALUE!</v>
      </c>
      <c r="F9" s="306" t="str">
        <f>'Общий свод'!V12</f>
        <v/>
      </c>
      <c r="G9" s="307" t="e">
        <f t="shared" si="2"/>
        <v>#VALUE!</v>
      </c>
      <c r="H9" s="306" t="str">
        <f>'Общий свод'!Z12</f>
        <v/>
      </c>
      <c r="I9" s="307" t="e">
        <f t="shared" si="3"/>
        <v>#VALUE!</v>
      </c>
      <c r="J9" s="306" t="str">
        <f>'Общий свод'!AD12</f>
        <v/>
      </c>
      <c r="K9" s="307" t="e">
        <f t="shared" si="4"/>
        <v>#VALUE!</v>
      </c>
    </row>
    <row r="10" spans="1:11" x14ac:dyDescent="0.2">
      <c r="A10" s="152">
        <f>'Общий свод'!C13</f>
        <v>0</v>
      </c>
      <c r="B10" s="306" t="str">
        <f>'Общий свод'!N13</f>
        <v/>
      </c>
      <c r="C10" s="307" t="e">
        <f t="shared" si="0"/>
        <v>#VALUE!</v>
      </c>
      <c r="D10" s="306" t="str">
        <f>'Общий свод'!R13</f>
        <v/>
      </c>
      <c r="E10" s="307" t="e">
        <f t="shared" si="1"/>
        <v>#VALUE!</v>
      </c>
      <c r="F10" s="306" t="str">
        <f>'Общий свод'!V13</f>
        <v/>
      </c>
      <c r="G10" s="307" t="e">
        <f t="shared" si="2"/>
        <v>#VALUE!</v>
      </c>
      <c r="H10" s="306" t="str">
        <f>'Общий свод'!Z13</f>
        <v/>
      </c>
      <c r="I10" s="307" t="e">
        <f t="shared" si="3"/>
        <v>#VALUE!</v>
      </c>
      <c r="J10" s="306" t="str">
        <f>'Общий свод'!AD13</f>
        <v/>
      </c>
      <c r="K10" s="307" t="e">
        <f t="shared" si="4"/>
        <v>#VALUE!</v>
      </c>
    </row>
    <row r="11" spans="1:11" x14ac:dyDescent="0.2">
      <c r="A11" s="152">
        <f>'Общий свод'!C14</f>
        <v>0</v>
      </c>
      <c r="B11" s="306" t="str">
        <f>'Общий свод'!N14</f>
        <v/>
      </c>
      <c r="C11" s="307" t="e">
        <f t="shared" si="0"/>
        <v>#VALUE!</v>
      </c>
      <c r="D11" s="306" t="str">
        <f>'Общий свод'!R14</f>
        <v/>
      </c>
      <c r="E11" s="307" t="e">
        <f t="shared" si="1"/>
        <v>#VALUE!</v>
      </c>
      <c r="F11" s="306" t="str">
        <f>'Общий свод'!V14</f>
        <v/>
      </c>
      <c r="G11" s="307" t="e">
        <f t="shared" si="2"/>
        <v>#VALUE!</v>
      </c>
      <c r="H11" s="306" t="str">
        <f>'Общий свод'!Z14</f>
        <v/>
      </c>
      <c r="I11" s="307" t="e">
        <f t="shared" si="3"/>
        <v>#VALUE!</v>
      </c>
      <c r="J11" s="306" t="str">
        <f>'Общий свод'!AD14</f>
        <v/>
      </c>
      <c r="K11" s="307" t="e">
        <f t="shared" si="4"/>
        <v>#VALUE!</v>
      </c>
    </row>
    <row r="12" spans="1:11" x14ac:dyDescent="0.2">
      <c r="A12" s="152">
        <f>'Общий свод'!C15</f>
        <v>0</v>
      </c>
      <c r="B12" s="306" t="str">
        <f>'Общий свод'!N15</f>
        <v/>
      </c>
      <c r="C12" s="307" t="e">
        <f t="shared" si="0"/>
        <v>#VALUE!</v>
      </c>
      <c r="D12" s="306" t="str">
        <f>'Общий свод'!R15</f>
        <v/>
      </c>
      <c r="E12" s="307" t="e">
        <f t="shared" si="1"/>
        <v>#VALUE!</v>
      </c>
      <c r="F12" s="306" t="str">
        <f>'Общий свод'!V15</f>
        <v/>
      </c>
      <c r="G12" s="307" t="e">
        <f t="shared" si="2"/>
        <v>#VALUE!</v>
      </c>
      <c r="H12" s="306" t="str">
        <f>'Общий свод'!Z15</f>
        <v/>
      </c>
      <c r="I12" s="307" t="e">
        <f t="shared" si="3"/>
        <v>#VALUE!</v>
      </c>
      <c r="J12" s="306" t="str">
        <f>'Общий свод'!AD15</f>
        <v/>
      </c>
      <c r="K12" s="307" t="e">
        <f t="shared" si="4"/>
        <v>#VALUE!</v>
      </c>
    </row>
    <row r="13" spans="1:11" x14ac:dyDescent="0.2">
      <c r="A13" s="152">
        <f>'Общий свод'!C16</f>
        <v>0</v>
      </c>
      <c r="B13" s="306" t="str">
        <f>'Общий свод'!N16</f>
        <v/>
      </c>
      <c r="C13" s="307" t="e">
        <f t="shared" si="0"/>
        <v>#VALUE!</v>
      </c>
      <c r="D13" s="306" t="str">
        <f>'Общий свод'!R16</f>
        <v/>
      </c>
      <c r="E13" s="307" t="e">
        <f t="shared" si="1"/>
        <v>#VALUE!</v>
      </c>
      <c r="F13" s="306" t="str">
        <f>'Общий свод'!V16</f>
        <v/>
      </c>
      <c r="G13" s="307" t="e">
        <f t="shared" si="2"/>
        <v>#VALUE!</v>
      </c>
      <c r="H13" s="306" t="str">
        <f>'Общий свод'!Z16</f>
        <v/>
      </c>
      <c r="I13" s="307" t="e">
        <f t="shared" si="3"/>
        <v>#VALUE!</v>
      </c>
      <c r="J13" s="306" t="str">
        <f>'Общий свод'!AD16</f>
        <v/>
      </c>
      <c r="K13" s="307" t="e">
        <f t="shared" si="4"/>
        <v>#VALUE!</v>
      </c>
    </row>
    <row r="14" spans="1:11" x14ac:dyDescent="0.2">
      <c r="A14" s="152">
        <f>'Общий свод'!C17</f>
        <v>0</v>
      </c>
      <c r="B14" s="306" t="str">
        <f>'Общий свод'!N17</f>
        <v/>
      </c>
      <c r="C14" s="307" t="e">
        <f t="shared" si="0"/>
        <v>#VALUE!</v>
      </c>
      <c r="D14" s="306" t="str">
        <f>'Общий свод'!R17</f>
        <v/>
      </c>
      <c r="E14" s="307" t="e">
        <f t="shared" si="1"/>
        <v>#VALUE!</v>
      </c>
      <c r="F14" s="306" t="str">
        <f>'Общий свод'!V17</f>
        <v/>
      </c>
      <c r="G14" s="307" t="e">
        <f t="shared" si="2"/>
        <v>#VALUE!</v>
      </c>
      <c r="H14" s="306" t="str">
        <f>'Общий свод'!Z17</f>
        <v/>
      </c>
      <c r="I14" s="307" t="e">
        <f t="shared" si="3"/>
        <v>#VALUE!</v>
      </c>
      <c r="J14" s="306" t="str">
        <f>'Общий свод'!AD17</f>
        <v/>
      </c>
      <c r="K14" s="307" t="e">
        <f t="shared" si="4"/>
        <v>#VALUE!</v>
      </c>
    </row>
    <row r="15" spans="1:11" x14ac:dyDescent="0.2">
      <c r="A15" s="152">
        <f>'Общий свод'!C18</f>
        <v>0</v>
      </c>
      <c r="B15" s="306" t="str">
        <f>'Общий свод'!N18</f>
        <v/>
      </c>
      <c r="C15" s="307" t="e">
        <f t="shared" si="0"/>
        <v>#VALUE!</v>
      </c>
      <c r="D15" s="306" t="str">
        <f>'Общий свод'!R18</f>
        <v/>
      </c>
      <c r="E15" s="307" t="e">
        <f t="shared" si="1"/>
        <v>#VALUE!</v>
      </c>
      <c r="F15" s="306" t="str">
        <f>'Общий свод'!V18</f>
        <v/>
      </c>
      <c r="G15" s="307" t="e">
        <f t="shared" si="2"/>
        <v>#VALUE!</v>
      </c>
      <c r="H15" s="306" t="str">
        <f>'Общий свод'!Z18</f>
        <v/>
      </c>
      <c r="I15" s="307" t="e">
        <f t="shared" si="3"/>
        <v>#VALUE!</v>
      </c>
      <c r="J15" s="306" t="str">
        <f>'Общий свод'!AD18</f>
        <v/>
      </c>
      <c r="K15" s="307" t="e">
        <f t="shared" si="4"/>
        <v>#VALUE!</v>
      </c>
    </row>
    <row r="16" spans="1:11" x14ac:dyDescent="0.2">
      <c r="A16" s="152">
        <f>'Общий свод'!C19</f>
        <v>0</v>
      </c>
      <c r="B16" s="306" t="str">
        <f>'Общий свод'!N19</f>
        <v/>
      </c>
      <c r="C16" s="307" t="e">
        <f t="shared" si="0"/>
        <v>#VALUE!</v>
      </c>
      <c r="D16" s="306" t="str">
        <f>'Общий свод'!R19</f>
        <v/>
      </c>
      <c r="E16" s="307" t="e">
        <f t="shared" si="1"/>
        <v>#VALUE!</v>
      </c>
      <c r="F16" s="306" t="str">
        <f>'Общий свод'!V19</f>
        <v/>
      </c>
      <c r="G16" s="307" t="e">
        <f t="shared" si="2"/>
        <v>#VALUE!</v>
      </c>
      <c r="H16" s="306" t="str">
        <f>'Общий свод'!Z19</f>
        <v/>
      </c>
      <c r="I16" s="307" t="e">
        <f t="shared" si="3"/>
        <v>#VALUE!</v>
      </c>
      <c r="J16" s="306" t="str">
        <f>'Общий свод'!AD19</f>
        <v/>
      </c>
      <c r="K16" s="307" t="e">
        <f t="shared" si="4"/>
        <v>#VALUE!</v>
      </c>
    </row>
    <row r="17" spans="1:11" x14ac:dyDescent="0.2">
      <c r="A17" s="152">
        <f>'Общий свод'!C20</f>
        <v>0</v>
      </c>
      <c r="B17" s="306" t="str">
        <f>'Общий свод'!N20</f>
        <v/>
      </c>
      <c r="C17" s="307" t="e">
        <f t="shared" si="0"/>
        <v>#VALUE!</v>
      </c>
      <c r="D17" s="306" t="str">
        <f>'Общий свод'!R20</f>
        <v/>
      </c>
      <c r="E17" s="307" t="e">
        <f t="shared" si="1"/>
        <v>#VALUE!</v>
      </c>
      <c r="F17" s="306" t="str">
        <f>'Общий свод'!V20</f>
        <v/>
      </c>
      <c r="G17" s="307" t="e">
        <f t="shared" si="2"/>
        <v>#VALUE!</v>
      </c>
      <c r="H17" s="306" t="str">
        <f>'Общий свод'!Z20</f>
        <v/>
      </c>
      <c r="I17" s="307" t="e">
        <f t="shared" si="3"/>
        <v>#VALUE!</v>
      </c>
      <c r="J17" s="306" t="str">
        <f>'Общий свод'!AD20</f>
        <v/>
      </c>
      <c r="K17" s="307" t="e">
        <f t="shared" si="4"/>
        <v>#VALUE!</v>
      </c>
    </row>
    <row r="18" spans="1:11" x14ac:dyDescent="0.2">
      <c r="A18" s="152">
        <f>'Общий свод'!C21</f>
        <v>0</v>
      </c>
      <c r="B18" s="306" t="str">
        <f>'Общий свод'!N21</f>
        <v/>
      </c>
      <c r="C18" s="307" t="e">
        <f t="shared" si="0"/>
        <v>#VALUE!</v>
      </c>
      <c r="D18" s="306" t="str">
        <f>'Общий свод'!R21</f>
        <v/>
      </c>
      <c r="E18" s="307" t="e">
        <f t="shared" si="1"/>
        <v>#VALUE!</v>
      </c>
      <c r="F18" s="306" t="str">
        <f>'Общий свод'!V21</f>
        <v/>
      </c>
      <c r="G18" s="307" t="e">
        <f t="shared" si="2"/>
        <v>#VALUE!</v>
      </c>
      <c r="H18" s="306" t="str">
        <f>'Общий свод'!Z21</f>
        <v/>
      </c>
      <c r="I18" s="307" t="e">
        <f t="shared" si="3"/>
        <v>#VALUE!</v>
      </c>
      <c r="J18" s="306" t="str">
        <f>'Общий свод'!AD21</f>
        <v/>
      </c>
      <c r="K18" s="307" t="e">
        <f t="shared" si="4"/>
        <v>#VALUE!</v>
      </c>
    </row>
    <row r="19" spans="1:11" x14ac:dyDescent="0.2">
      <c r="A19" s="152">
        <f>'Общий свод'!C22</f>
        <v>0</v>
      </c>
      <c r="B19" s="306" t="str">
        <f>'Общий свод'!N22</f>
        <v/>
      </c>
      <c r="C19" s="307" t="e">
        <f t="shared" si="0"/>
        <v>#VALUE!</v>
      </c>
      <c r="D19" s="306" t="str">
        <f>'Общий свод'!R22</f>
        <v/>
      </c>
      <c r="E19" s="307" t="e">
        <f t="shared" si="1"/>
        <v>#VALUE!</v>
      </c>
      <c r="F19" s="306" t="str">
        <f>'Общий свод'!V22</f>
        <v/>
      </c>
      <c r="G19" s="307" t="e">
        <f t="shared" si="2"/>
        <v>#VALUE!</v>
      </c>
      <c r="H19" s="306" t="str">
        <f>'Общий свод'!Z22</f>
        <v/>
      </c>
      <c r="I19" s="307" t="e">
        <f t="shared" si="3"/>
        <v>#VALUE!</v>
      </c>
      <c r="J19" s="306" t="str">
        <f>'Общий свод'!AD22</f>
        <v/>
      </c>
      <c r="K19" s="307" t="e">
        <f t="shared" si="4"/>
        <v>#VALUE!</v>
      </c>
    </row>
    <row r="20" spans="1:11" x14ac:dyDescent="0.2">
      <c r="A20" s="152">
        <f>'Общий свод'!C23</f>
        <v>0</v>
      </c>
      <c r="B20" s="306" t="str">
        <f>'Общий свод'!N23</f>
        <v/>
      </c>
      <c r="C20" s="307" t="e">
        <f t="shared" si="0"/>
        <v>#VALUE!</v>
      </c>
      <c r="D20" s="306" t="str">
        <f>'Общий свод'!R23</f>
        <v/>
      </c>
      <c r="E20" s="307" t="e">
        <f t="shared" si="1"/>
        <v>#VALUE!</v>
      </c>
      <c r="F20" s="306" t="str">
        <f>'Общий свод'!V23</f>
        <v/>
      </c>
      <c r="G20" s="307" t="e">
        <f t="shared" si="2"/>
        <v>#VALUE!</v>
      </c>
      <c r="H20" s="306" t="str">
        <f>'Общий свод'!Z23</f>
        <v/>
      </c>
      <c r="I20" s="307" t="e">
        <f t="shared" si="3"/>
        <v>#VALUE!</v>
      </c>
      <c r="J20" s="306" t="str">
        <f>'Общий свод'!AD23</f>
        <v/>
      </c>
      <c r="K20" s="307" t="e">
        <f t="shared" si="4"/>
        <v>#VALUE!</v>
      </c>
    </row>
    <row r="21" spans="1:11" x14ac:dyDescent="0.2">
      <c r="A21" s="152">
        <f>'Общий свод'!C24</f>
        <v>0</v>
      </c>
      <c r="B21" s="306" t="str">
        <f>'Общий свод'!N24</f>
        <v/>
      </c>
      <c r="C21" s="307" t="e">
        <f t="shared" si="0"/>
        <v>#VALUE!</v>
      </c>
      <c r="D21" s="306" t="str">
        <f>'Общий свод'!R24</f>
        <v/>
      </c>
      <c r="E21" s="307" t="e">
        <f t="shared" si="1"/>
        <v>#VALUE!</v>
      </c>
      <c r="F21" s="306" t="str">
        <f>'Общий свод'!V24</f>
        <v/>
      </c>
      <c r="G21" s="307" t="e">
        <f t="shared" si="2"/>
        <v>#VALUE!</v>
      </c>
      <c r="H21" s="306" t="str">
        <f>'Общий свод'!Z24</f>
        <v/>
      </c>
      <c r="I21" s="307" t="e">
        <f t="shared" si="3"/>
        <v>#VALUE!</v>
      </c>
      <c r="J21" s="306" t="str">
        <f>'Общий свод'!AD24</f>
        <v/>
      </c>
      <c r="K21" s="307" t="e">
        <f t="shared" si="4"/>
        <v>#VALUE!</v>
      </c>
    </row>
    <row r="22" spans="1:11" x14ac:dyDescent="0.2">
      <c r="A22" s="152">
        <f>'Общий свод'!C25</f>
        <v>0</v>
      </c>
      <c r="B22" s="306" t="str">
        <f>'Общий свод'!N25</f>
        <v/>
      </c>
      <c r="C22" s="307" t="e">
        <f t="shared" si="0"/>
        <v>#VALUE!</v>
      </c>
      <c r="D22" s="306" t="str">
        <f>'Общий свод'!R25</f>
        <v/>
      </c>
      <c r="E22" s="307" t="e">
        <f t="shared" si="1"/>
        <v>#VALUE!</v>
      </c>
      <c r="F22" s="306" t="str">
        <f>'Общий свод'!V25</f>
        <v/>
      </c>
      <c r="G22" s="307" t="e">
        <f t="shared" si="2"/>
        <v>#VALUE!</v>
      </c>
      <c r="H22" s="306" t="str">
        <f>'Общий свод'!Z25</f>
        <v/>
      </c>
      <c r="I22" s="307" t="e">
        <f t="shared" si="3"/>
        <v>#VALUE!</v>
      </c>
      <c r="J22" s="306" t="str">
        <f>'Общий свод'!AD25</f>
        <v/>
      </c>
      <c r="K22" s="307" t="e">
        <f t="shared" si="4"/>
        <v>#VALUE!</v>
      </c>
    </row>
    <row r="23" spans="1:11" x14ac:dyDescent="0.2">
      <c r="A23" s="152">
        <f>'Общий свод'!C26</f>
        <v>0</v>
      </c>
      <c r="B23" s="306" t="str">
        <f>'Общий свод'!N26</f>
        <v/>
      </c>
      <c r="C23" s="307" t="e">
        <f t="shared" si="0"/>
        <v>#VALUE!</v>
      </c>
      <c r="D23" s="306" t="str">
        <f>'Общий свод'!R26</f>
        <v/>
      </c>
      <c r="E23" s="307" t="e">
        <f t="shared" si="1"/>
        <v>#VALUE!</v>
      </c>
      <c r="F23" s="306" t="str">
        <f>'Общий свод'!V26</f>
        <v/>
      </c>
      <c r="G23" s="307" t="e">
        <f t="shared" si="2"/>
        <v>#VALUE!</v>
      </c>
      <c r="H23" s="306" t="str">
        <f>'Общий свод'!Z26</f>
        <v/>
      </c>
      <c r="I23" s="307" t="e">
        <f t="shared" si="3"/>
        <v>#VALUE!</v>
      </c>
      <c r="J23" s="306" t="str">
        <f>'Общий свод'!AD26</f>
        <v/>
      </c>
      <c r="K23" s="307" t="e">
        <f t="shared" si="4"/>
        <v>#VALUE!</v>
      </c>
    </row>
    <row r="24" spans="1:11" x14ac:dyDescent="0.2">
      <c r="A24" s="152">
        <f>'Общий свод'!C27</f>
        <v>0</v>
      </c>
      <c r="B24" s="306" t="str">
        <f>'Общий свод'!N27</f>
        <v/>
      </c>
      <c r="C24" s="307" t="e">
        <f t="shared" si="0"/>
        <v>#VALUE!</v>
      </c>
      <c r="D24" s="306" t="str">
        <f>'Общий свод'!R27</f>
        <v/>
      </c>
      <c r="E24" s="307" t="e">
        <f t="shared" si="1"/>
        <v>#VALUE!</v>
      </c>
      <c r="F24" s="306" t="str">
        <f>'Общий свод'!V27</f>
        <v/>
      </c>
      <c r="G24" s="307" t="e">
        <f t="shared" si="2"/>
        <v>#VALUE!</v>
      </c>
      <c r="H24" s="306" t="str">
        <f>'Общий свод'!Z27</f>
        <v/>
      </c>
      <c r="I24" s="307" t="e">
        <f t="shared" si="3"/>
        <v>#VALUE!</v>
      </c>
      <c r="J24" s="306" t="str">
        <f>'Общий свод'!AD27</f>
        <v/>
      </c>
      <c r="K24" s="307" t="e">
        <f t="shared" si="4"/>
        <v>#VALUE!</v>
      </c>
    </row>
    <row r="25" spans="1:11" x14ac:dyDescent="0.2">
      <c r="A25" s="152">
        <f>'Общий свод'!C28</f>
        <v>0</v>
      </c>
      <c r="B25" s="306" t="str">
        <f>'Общий свод'!N28</f>
        <v/>
      </c>
      <c r="C25" s="307" t="e">
        <f t="shared" si="0"/>
        <v>#VALUE!</v>
      </c>
      <c r="D25" s="306" t="str">
        <f>'Общий свод'!R28</f>
        <v/>
      </c>
      <c r="E25" s="307" t="e">
        <f t="shared" si="1"/>
        <v>#VALUE!</v>
      </c>
      <c r="F25" s="306" t="str">
        <f>'Общий свод'!V28</f>
        <v/>
      </c>
      <c r="G25" s="307" t="e">
        <f t="shared" si="2"/>
        <v>#VALUE!</v>
      </c>
      <c r="H25" s="306" t="str">
        <f>'Общий свод'!Z28</f>
        <v/>
      </c>
      <c r="I25" s="307" t="e">
        <f t="shared" si="3"/>
        <v>#VALUE!</v>
      </c>
      <c r="J25" s="306" t="str">
        <f>'Общий свод'!AD28</f>
        <v/>
      </c>
      <c r="K25" s="307" t="e">
        <f t="shared" si="4"/>
        <v>#VALUE!</v>
      </c>
    </row>
    <row r="26" spans="1:11" x14ac:dyDescent="0.2">
      <c r="A26" s="152">
        <f>'Общий свод'!C29</f>
        <v>0</v>
      </c>
      <c r="B26" s="306" t="str">
        <f>'Общий свод'!N29</f>
        <v/>
      </c>
      <c r="C26" s="307" t="e">
        <f t="shared" si="0"/>
        <v>#VALUE!</v>
      </c>
      <c r="D26" s="306" t="str">
        <f>'Общий свод'!R29</f>
        <v/>
      </c>
      <c r="E26" s="307" t="e">
        <f t="shared" si="1"/>
        <v>#VALUE!</v>
      </c>
      <c r="F26" s="306" t="str">
        <f>'Общий свод'!V29</f>
        <v/>
      </c>
      <c r="G26" s="307" t="e">
        <f t="shared" si="2"/>
        <v>#VALUE!</v>
      </c>
      <c r="H26" s="306" t="str">
        <f>'Общий свод'!Z29</f>
        <v/>
      </c>
      <c r="I26" s="307" t="e">
        <f t="shared" si="3"/>
        <v>#VALUE!</v>
      </c>
      <c r="J26" s="306" t="str">
        <f>'Общий свод'!AD29</f>
        <v/>
      </c>
      <c r="K26" s="307" t="e">
        <f t="shared" si="4"/>
        <v>#VALUE!</v>
      </c>
    </row>
    <row r="27" spans="1:11" x14ac:dyDescent="0.2">
      <c r="A27" s="152">
        <f>'Общий свод'!C30</f>
        <v>0</v>
      </c>
      <c r="B27" s="306" t="str">
        <f>'Общий свод'!N30</f>
        <v/>
      </c>
      <c r="C27" s="307" t="e">
        <f t="shared" si="0"/>
        <v>#VALUE!</v>
      </c>
      <c r="D27" s="306" t="str">
        <f>'Общий свод'!R30</f>
        <v/>
      </c>
      <c r="E27" s="307" t="e">
        <f t="shared" si="1"/>
        <v>#VALUE!</v>
      </c>
      <c r="F27" s="306" t="str">
        <f>'Общий свод'!V30</f>
        <v/>
      </c>
      <c r="G27" s="307" t="e">
        <f t="shared" si="2"/>
        <v>#VALUE!</v>
      </c>
      <c r="H27" s="306" t="str">
        <f>'Общий свод'!Z30</f>
        <v/>
      </c>
      <c r="I27" s="307" t="e">
        <f t="shared" si="3"/>
        <v>#VALUE!</v>
      </c>
      <c r="J27" s="306" t="str">
        <f>'Общий свод'!AD30</f>
        <v/>
      </c>
      <c r="K27" s="307" t="e">
        <f t="shared" si="4"/>
        <v>#VALUE!</v>
      </c>
    </row>
    <row r="28" spans="1:11" x14ac:dyDescent="0.2">
      <c r="A28" s="152">
        <f>'Общий свод'!C31</f>
        <v>0</v>
      </c>
      <c r="B28" s="306" t="str">
        <f>'Общий свод'!N31</f>
        <v/>
      </c>
      <c r="C28" s="307" t="e">
        <f t="shared" si="0"/>
        <v>#VALUE!</v>
      </c>
      <c r="D28" s="306" t="str">
        <f>'Общий свод'!R31</f>
        <v/>
      </c>
      <c r="E28" s="307" t="e">
        <f t="shared" si="1"/>
        <v>#VALUE!</v>
      </c>
      <c r="F28" s="306" t="str">
        <f>'Общий свод'!V31</f>
        <v/>
      </c>
      <c r="G28" s="307" t="e">
        <f t="shared" si="2"/>
        <v>#VALUE!</v>
      </c>
      <c r="H28" s="306" t="str">
        <f>'Общий свод'!Z31</f>
        <v/>
      </c>
      <c r="I28" s="307" t="e">
        <f t="shared" si="3"/>
        <v>#VALUE!</v>
      </c>
      <c r="J28" s="306" t="str">
        <f>'Общий свод'!AD31</f>
        <v/>
      </c>
      <c r="K28" s="307" t="e">
        <f t="shared" si="4"/>
        <v>#VALUE!</v>
      </c>
    </row>
    <row r="29" spans="1:11" x14ac:dyDescent="0.2">
      <c r="A29" s="152">
        <f>'Общий свод'!C32</f>
        <v>0</v>
      </c>
      <c r="B29" s="306" t="str">
        <f>'Общий свод'!N32</f>
        <v/>
      </c>
      <c r="C29" s="307" t="e">
        <f t="shared" si="0"/>
        <v>#VALUE!</v>
      </c>
      <c r="D29" s="306" t="str">
        <f>'Общий свод'!R32</f>
        <v/>
      </c>
      <c r="E29" s="307" t="e">
        <f t="shared" si="1"/>
        <v>#VALUE!</v>
      </c>
      <c r="F29" s="306" t="str">
        <f>'Общий свод'!V32</f>
        <v/>
      </c>
      <c r="G29" s="307" t="e">
        <f t="shared" si="2"/>
        <v>#VALUE!</v>
      </c>
      <c r="H29" s="306" t="str">
        <f>'Общий свод'!Z32</f>
        <v/>
      </c>
      <c r="I29" s="307" t="e">
        <f t="shared" si="3"/>
        <v>#VALUE!</v>
      </c>
      <c r="J29" s="306" t="str">
        <f>'Общий свод'!AD32</f>
        <v/>
      </c>
      <c r="K29" s="307" t="e">
        <f t="shared" si="4"/>
        <v>#VALUE!</v>
      </c>
    </row>
    <row r="30" spans="1:11" x14ac:dyDescent="0.2">
      <c r="A30" s="152">
        <f>'Общий свод'!C33</f>
        <v>0</v>
      </c>
      <c r="B30" s="306" t="str">
        <f>'Общий свод'!N33</f>
        <v/>
      </c>
      <c r="C30" s="307" t="e">
        <f t="shared" si="0"/>
        <v>#VALUE!</v>
      </c>
      <c r="D30" s="306" t="str">
        <f>'Общий свод'!R33</f>
        <v/>
      </c>
      <c r="E30" s="307" t="e">
        <f t="shared" si="1"/>
        <v>#VALUE!</v>
      </c>
      <c r="F30" s="306" t="str">
        <f>'Общий свод'!V33</f>
        <v/>
      </c>
      <c r="G30" s="307" t="e">
        <f t="shared" si="2"/>
        <v>#VALUE!</v>
      </c>
      <c r="H30" s="306" t="str">
        <f>'Общий свод'!Z33</f>
        <v/>
      </c>
      <c r="I30" s="307" t="e">
        <f t="shared" si="3"/>
        <v>#VALUE!</v>
      </c>
      <c r="J30" s="306" t="str">
        <f>'Общий свод'!AD33</f>
        <v/>
      </c>
      <c r="K30" s="307" t="e">
        <f t="shared" si="4"/>
        <v>#VALUE!</v>
      </c>
    </row>
    <row r="31" spans="1:11" x14ac:dyDescent="0.2">
      <c r="A31" s="152">
        <f>'Общий свод'!C34</f>
        <v>0</v>
      </c>
      <c r="B31" s="306" t="str">
        <f>'Общий свод'!N34</f>
        <v/>
      </c>
      <c r="C31" s="307" t="e">
        <f t="shared" si="0"/>
        <v>#VALUE!</v>
      </c>
      <c r="D31" s="306" t="str">
        <f>'Общий свод'!R34</f>
        <v/>
      </c>
      <c r="E31" s="307" t="e">
        <f t="shared" si="1"/>
        <v>#VALUE!</v>
      </c>
      <c r="F31" s="306" t="str">
        <f>'Общий свод'!V34</f>
        <v/>
      </c>
      <c r="G31" s="307" t="e">
        <f t="shared" si="2"/>
        <v>#VALUE!</v>
      </c>
      <c r="H31" s="306" t="str">
        <f>'Общий свод'!Z34</f>
        <v/>
      </c>
      <c r="I31" s="307" t="e">
        <f t="shared" si="3"/>
        <v>#VALUE!</v>
      </c>
      <c r="J31" s="306" t="str">
        <f>'Общий свод'!AD34</f>
        <v/>
      </c>
      <c r="K31" s="307" t="e">
        <f t="shared" si="4"/>
        <v>#VALUE!</v>
      </c>
    </row>
    <row r="32" spans="1:11" x14ac:dyDescent="0.2">
      <c r="A32" s="152">
        <f>'Общий свод'!C35</f>
        <v>0</v>
      </c>
      <c r="B32" s="306" t="str">
        <f>'Общий свод'!N35</f>
        <v/>
      </c>
      <c r="C32" s="307" t="e">
        <f t="shared" si="0"/>
        <v>#VALUE!</v>
      </c>
      <c r="D32" s="306" t="str">
        <f>'Общий свод'!R35</f>
        <v/>
      </c>
      <c r="E32" s="307" t="e">
        <f t="shared" si="1"/>
        <v>#VALUE!</v>
      </c>
      <c r="F32" s="306" t="str">
        <f>'Общий свод'!V35</f>
        <v/>
      </c>
      <c r="G32" s="307" t="e">
        <f t="shared" si="2"/>
        <v>#VALUE!</v>
      </c>
      <c r="H32" s="306" t="str">
        <f>'Общий свод'!Z35</f>
        <v/>
      </c>
      <c r="I32" s="307" t="e">
        <f t="shared" si="3"/>
        <v>#VALUE!</v>
      </c>
      <c r="J32" s="306" t="str">
        <f>'Общий свод'!AD35</f>
        <v/>
      </c>
      <c r="K32" s="307" t="e">
        <f t="shared" si="4"/>
        <v>#VALUE!</v>
      </c>
    </row>
    <row r="33" spans="1:11" x14ac:dyDescent="0.2">
      <c r="A33" s="152">
        <f>'Общий свод'!C36</f>
        <v>0</v>
      </c>
      <c r="B33" s="306" t="str">
        <f>'Общий свод'!N36</f>
        <v/>
      </c>
      <c r="C33" s="307" t="e">
        <f t="shared" si="0"/>
        <v>#VALUE!</v>
      </c>
      <c r="D33" s="306" t="str">
        <f>'Общий свод'!R36</f>
        <v/>
      </c>
      <c r="E33" s="307" t="e">
        <f t="shared" si="1"/>
        <v>#VALUE!</v>
      </c>
      <c r="F33" s="306" t="str">
        <f>'Общий свод'!V36</f>
        <v/>
      </c>
      <c r="G33" s="307" t="e">
        <f t="shared" si="2"/>
        <v>#VALUE!</v>
      </c>
      <c r="H33" s="306" t="str">
        <f>'Общий свод'!Z36</f>
        <v/>
      </c>
      <c r="I33" s="307" t="e">
        <f t="shared" si="3"/>
        <v>#VALUE!</v>
      </c>
      <c r="J33" s="306" t="str">
        <f>'Общий свод'!AD36</f>
        <v/>
      </c>
      <c r="K33" s="307" t="e">
        <f t="shared" si="4"/>
        <v>#VALUE!</v>
      </c>
    </row>
    <row r="34" spans="1:11" x14ac:dyDescent="0.2">
      <c r="A34" s="152">
        <f>'Общий свод'!C37</f>
        <v>0</v>
      </c>
      <c r="B34" s="306" t="str">
        <f>'Общий свод'!N37</f>
        <v/>
      </c>
      <c r="C34" s="307" t="e">
        <f t="shared" si="0"/>
        <v>#VALUE!</v>
      </c>
      <c r="D34" s="306" t="str">
        <f>'Общий свод'!R37</f>
        <v/>
      </c>
      <c r="E34" s="307" t="e">
        <f t="shared" si="1"/>
        <v>#VALUE!</v>
      </c>
      <c r="F34" s="306" t="str">
        <f>'Общий свод'!V37</f>
        <v/>
      </c>
      <c r="G34" s="307" t="e">
        <f t="shared" si="2"/>
        <v>#VALUE!</v>
      </c>
      <c r="H34" s="306" t="str">
        <f>'Общий свод'!Z37</f>
        <v/>
      </c>
      <c r="I34" s="307" t="e">
        <f t="shared" si="3"/>
        <v>#VALUE!</v>
      </c>
      <c r="J34" s="306" t="str">
        <f>'Общий свод'!AD37</f>
        <v/>
      </c>
      <c r="K34" s="307" t="e">
        <f t="shared" si="4"/>
        <v>#VALUE!</v>
      </c>
    </row>
    <row r="35" spans="1:11" x14ac:dyDescent="0.2">
      <c r="A35" s="152">
        <f>'Общий свод'!C38</f>
        <v>0</v>
      </c>
      <c r="B35" s="306" t="str">
        <f>'Общий свод'!N38</f>
        <v/>
      </c>
      <c r="C35" s="307" t="e">
        <f t="shared" si="0"/>
        <v>#VALUE!</v>
      </c>
      <c r="D35" s="306" t="str">
        <f>'Общий свод'!R38</f>
        <v/>
      </c>
      <c r="E35" s="307" t="e">
        <f t="shared" si="1"/>
        <v>#VALUE!</v>
      </c>
      <c r="F35" s="306" t="str">
        <f>'Общий свод'!V38</f>
        <v/>
      </c>
      <c r="G35" s="307" t="e">
        <f t="shared" si="2"/>
        <v>#VALUE!</v>
      </c>
      <c r="H35" s="306" t="str">
        <f>'Общий свод'!Z38</f>
        <v/>
      </c>
      <c r="I35" s="307" t="e">
        <f t="shared" si="3"/>
        <v>#VALUE!</v>
      </c>
      <c r="J35" s="306" t="str">
        <f>'Общий свод'!AD38</f>
        <v/>
      </c>
      <c r="K35" s="307" t="e">
        <f t="shared" si="4"/>
        <v>#VALUE!</v>
      </c>
    </row>
    <row r="36" spans="1:11" x14ac:dyDescent="0.2">
      <c r="A36" s="152">
        <f>'Общий свод'!C39</f>
        <v>0</v>
      </c>
      <c r="B36" s="306" t="str">
        <f>'Общий свод'!N39</f>
        <v/>
      </c>
      <c r="C36" s="307" t="e">
        <f t="shared" si="0"/>
        <v>#VALUE!</v>
      </c>
      <c r="D36" s="306" t="str">
        <f>'Общий свод'!R39</f>
        <v/>
      </c>
      <c r="E36" s="307" t="e">
        <f t="shared" si="1"/>
        <v>#VALUE!</v>
      </c>
      <c r="F36" s="306" t="str">
        <f>'Общий свод'!V39</f>
        <v/>
      </c>
      <c r="G36" s="307" t="e">
        <f t="shared" si="2"/>
        <v>#VALUE!</v>
      </c>
      <c r="H36" s="306" t="str">
        <f>'Общий свод'!Z39</f>
        <v/>
      </c>
      <c r="I36" s="307" t="e">
        <f t="shared" si="3"/>
        <v>#VALUE!</v>
      </c>
      <c r="J36" s="306" t="str">
        <f>'Общий свод'!AD39</f>
        <v/>
      </c>
      <c r="K36" s="307" t="e">
        <f t="shared" si="4"/>
        <v>#VALUE!</v>
      </c>
    </row>
    <row r="37" spans="1:11" x14ac:dyDescent="0.2">
      <c r="A37" s="152">
        <f>'Общий свод'!C40</f>
        <v>0</v>
      </c>
      <c r="B37" s="306" t="str">
        <f>'Общий свод'!N40</f>
        <v/>
      </c>
      <c r="C37" s="307" t="e">
        <f t="shared" si="0"/>
        <v>#VALUE!</v>
      </c>
      <c r="D37" s="306" t="str">
        <f>'Общий свод'!R40</f>
        <v/>
      </c>
      <c r="E37" s="307" t="e">
        <f t="shared" si="1"/>
        <v>#VALUE!</v>
      </c>
      <c r="F37" s="306" t="str">
        <f>'Общий свод'!V40</f>
        <v/>
      </c>
      <c r="G37" s="307" t="e">
        <f t="shared" si="2"/>
        <v>#VALUE!</v>
      </c>
      <c r="H37" s="306" t="str">
        <f>'Общий свод'!Z40</f>
        <v/>
      </c>
      <c r="I37" s="307" t="e">
        <f t="shared" si="3"/>
        <v>#VALUE!</v>
      </c>
      <c r="J37" s="306" t="str">
        <f>'Общий свод'!AD40</f>
        <v/>
      </c>
      <c r="K37" s="307" t="e">
        <f t="shared" si="4"/>
        <v>#VALUE!</v>
      </c>
    </row>
    <row r="38" spans="1:11" x14ac:dyDescent="0.2">
      <c r="A38" s="152">
        <f>'Общий свод'!C41</f>
        <v>0</v>
      </c>
      <c r="B38" s="306" t="str">
        <f>'Общий свод'!N41</f>
        <v/>
      </c>
      <c r="C38" s="307" t="e">
        <f t="shared" si="0"/>
        <v>#VALUE!</v>
      </c>
      <c r="D38" s="306" t="str">
        <f>'Общий свод'!R41</f>
        <v/>
      </c>
      <c r="E38" s="307" t="e">
        <f t="shared" si="1"/>
        <v>#VALUE!</v>
      </c>
      <c r="F38" s="306" t="str">
        <f>'Общий свод'!V41</f>
        <v/>
      </c>
      <c r="G38" s="307" t="e">
        <f t="shared" si="2"/>
        <v>#VALUE!</v>
      </c>
      <c r="H38" s="306" t="str">
        <f>'Общий свод'!Z41</f>
        <v/>
      </c>
      <c r="I38" s="307" t="e">
        <f t="shared" si="3"/>
        <v>#VALUE!</v>
      </c>
      <c r="J38" s="306" t="str">
        <f>'Общий свод'!AD41</f>
        <v/>
      </c>
      <c r="K38" s="307" t="e">
        <f t="shared" si="4"/>
        <v>#VALUE!</v>
      </c>
    </row>
    <row r="39" spans="1:11" x14ac:dyDescent="0.2">
      <c r="A39" s="152">
        <f>'Общий свод'!C42</f>
        <v>0</v>
      </c>
      <c r="B39" s="306" t="str">
        <f>'Общий свод'!N42</f>
        <v/>
      </c>
      <c r="C39" s="307" t="e">
        <f t="shared" si="0"/>
        <v>#VALUE!</v>
      </c>
      <c r="D39" s="306" t="str">
        <f>'Общий свод'!R42</f>
        <v/>
      </c>
      <c r="E39" s="307" t="e">
        <f t="shared" si="1"/>
        <v>#VALUE!</v>
      </c>
      <c r="F39" s="306" t="str">
        <f>'Общий свод'!V42</f>
        <v/>
      </c>
      <c r="G39" s="307" t="e">
        <f t="shared" si="2"/>
        <v>#VALUE!</v>
      </c>
      <c r="H39" s="306" t="str">
        <f>'Общий свод'!Z42</f>
        <v/>
      </c>
      <c r="I39" s="307" t="e">
        <f t="shared" si="3"/>
        <v>#VALUE!</v>
      </c>
      <c r="J39" s="306" t="str">
        <f>'Общий свод'!AD42</f>
        <v/>
      </c>
      <c r="K39" s="307" t="e">
        <f t="shared" si="4"/>
        <v>#VALUE!</v>
      </c>
    </row>
    <row r="40" spans="1:11" x14ac:dyDescent="0.2">
      <c r="A40" s="152">
        <f>'Общий свод'!C43</f>
        <v>0</v>
      </c>
      <c r="B40" s="306" t="str">
        <f>'Общий свод'!N43</f>
        <v/>
      </c>
      <c r="C40" s="307" t="e">
        <f t="shared" si="0"/>
        <v>#VALUE!</v>
      </c>
      <c r="D40" s="306" t="str">
        <f>'Общий свод'!R43</f>
        <v/>
      </c>
      <c r="E40" s="307" t="e">
        <f t="shared" si="1"/>
        <v>#VALUE!</v>
      </c>
      <c r="F40" s="306" t="str">
        <f>'Общий свод'!V43</f>
        <v/>
      </c>
      <c r="G40" s="307" t="e">
        <f t="shared" si="2"/>
        <v>#VALUE!</v>
      </c>
      <c r="H40" s="306" t="str">
        <f>'Общий свод'!Z43</f>
        <v/>
      </c>
      <c r="I40" s="307" t="e">
        <f t="shared" si="3"/>
        <v>#VALUE!</v>
      </c>
      <c r="J40" s="306" t="str">
        <f>'Общий свод'!AD43</f>
        <v/>
      </c>
      <c r="K40" s="307" t="e">
        <f t="shared" si="4"/>
        <v>#VALUE!</v>
      </c>
    </row>
    <row r="41" spans="1:11" x14ac:dyDescent="0.2">
      <c r="A41" s="152">
        <f>'Общий свод'!C44</f>
        <v>0</v>
      </c>
      <c r="B41" s="306" t="str">
        <f>'Общий свод'!N44</f>
        <v/>
      </c>
      <c r="C41" s="307" t="e">
        <f t="shared" si="0"/>
        <v>#VALUE!</v>
      </c>
      <c r="D41" s="306" t="str">
        <f>'Общий свод'!R44</f>
        <v/>
      </c>
      <c r="E41" s="307" t="e">
        <f t="shared" si="1"/>
        <v>#VALUE!</v>
      </c>
      <c r="F41" s="306" t="str">
        <f>'Общий свод'!V44</f>
        <v/>
      </c>
      <c r="G41" s="307" t="e">
        <f t="shared" si="2"/>
        <v>#VALUE!</v>
      </c>
      <c r="H41" s="306" t="str">
        <f>'Общий свод'!Z44</f>
        <v/>
      </c>
      <c r="I41" s="307" t="e">
        <f t="shared" si="3"/>
        <v>#VALUE!</v>
      </c>
      <c r="J41" s="306" t="str">
        <f>'Общий свод'!AD44</f>
        <v/>
      </c>
      <c r="K41" s="307" t="e">
        <f t="shared" si="4"/>
        <v>#VALUE!</v>
      </c>
    </row>
    <row r="42" spans="1:11" x14ac:dyDescent="0.2">
      <c r="A42" s="152">
        <f>'Общий свод'!C45</f>
        <v>0</v>
      </c>
      <c r="B42" s="306" t="str">
        <f>'Общий свод'!N45</f>
        <v/>
      </c>
      <c r="C42" s="307" t="e">
        <f t="shared" si="0"/>
        <v>#VALUE!</v>
      </c>
      <c r="D42" s="306" t="str">
        <f>'Общий свод'!R45</f>
        <v/>
      </c>
      <c r="E42" s="307" t="e">
        <f t="shared" si="1"/>
        <v>#VALUE!</v>
      </c>
      <c r="F42" s="306" t="str">
        <f>'Общий свод'!V45</f>
        <v/>
      </c>
      <c r="G42" s="307" t="e">
        <f t="shared" si="2"/>
        <v>#VALUE!</v>
      </c>
      <c r="H42" s="306" t="str">
        <f>'Общий свод'!Z45</f>
        <v/>
      </c>
      <c r="I42" s="307" t="e">
        <f t="shared" si="3"/>
        <v>#VALUE!</v>
      </c>
      <c r="J42" s="306" t="str">
        <f>'Общий свод'!AD45</f>
        <v/>
      </c>
      <c r="K42" s="307" t="e">
        <f t="shared" si="4"/>
        <v>#VALUE!</v>
      </c>
    </row>
    <row r="43" spans="1:11" x14ac:dyDescent="0.2">
      <c r="A43" s="152">
        <f>'Общий свод'!C46</f>
        <v>0</v>
      </c>
      <c r="B43" s="306" t="str">
        <f>'Общий свод'!N46</f>
        <v/>
      </c>
      <c r="C43" s="307" t="e">
        <f t="shared" si="0"/>
        <v>#VALUE!</v>
      </c>
      <c r="D43" s="306" t="str">
        <f>'Общий свод'!R46</f>
        <v/>
      </c>
      <c r="E43" s="307" t="e">
        <f t="shared" si="1"/>
        <v>#VALUE!</v>
      </c>
      <c r="F43" s="306" t="str">
        <f>'Общий свод'!V46</f>
        <v/>
      </c>
      <c r="G43" s="307" t="e">
        <f t="shared" si="2"/>
        <v>#VALUE!</v>
      </c>
      <c r="H43" s="306" t="str">
        <f>'Общий свод'!Z46</f>
        <v/>
      </c>
      <c r="I43" s="307" t="e">
        <f t="shared" si="3"/>
        <v>#VALUE!</v>
      </c>
      <c r="J43" s="306" t="str">
        <f>'Общий свод'!AD46</f>
        <v/>
      </c>
      <c r="K43" s="307" t="e">
        <f t="shared" si="4"/>
        <v>#VALUE!</v>
      </c>
    </row>
    <row r="44" spans="1:11" x14ac:dyDescent="0.2">
      <c r="A44" s="152">
        <f>'Общий свод'!C47</f>
        <v>0</v>
      </c>
      <c r="B44" s="306" t="str">
        <f>'Общий свод'!N47</f>
        <v/>
      </c>
      <c r="C44" s="307" t="e">
        <f t="shared" si="0"/>
        <v>#VALUE!</v>
      </c>
      <c r="D44" s="306" t="str">
        <f>'Общий свод'!R47</f>
        <v/>
      </c>
      <c r="E44" s="307" t="e">
        <f t="shared" si="1"/>
        <v>#VALUE!</v>
      </c>
      <c r="F44" s="306" t="str">
        <f>'Общий свод'!V47</f>
        <v/>
      </c>
      <c r="G44" s="307" t="e">
        <f t="shared" si="2"/>
        <v>#VALUE!</v>
      </c>
      <c r="H44" s="306" t="str">
        <f>'Общий свод'!Z47</f>
        <v/>
      </c>
      <c r="I44" s="307" t="e">
        <f t="shared" si="3"/>
        <v>#VALUE!</v>
      </c>
      <c r="J44" s="306" t="str">
        <f>'Общий свод'!AD47</f>
        <v/>
      </c>
      <c r="K44" s="307" t="e">
        <f t="shared" si="4"/>
        <v>#VALUE!</v>
      </c>
    </row>
    <row r="45" spans="1:11" x14ac:dyDescent="0.2">
      <c r="A45" s="152">
        <f>'Общий свод'!C48</f>
        <v>0</v>
      </c>
      <c r="B45" s="306" t="str">
        <f>'Общий свод'!N48</f>
        <v/>
      </c>
      <c r="C45" s="307" t="e">
        <f t="shared" si="0"/>
        <v>#VALUE!</v>
      </c>
      <c r="D45" s="306" t="str">
        <f>'Общий свод'!R48</f>
        <v/>
      </c>
      <c r="E45" s="307" t="e">
        <f t="shared" si="1"/>
        <v>#VALUE!</v>
      </c>
      <c r="F45" s="306" t="str">
        <f>'Общий свод'!V48</f>
        <v/>
      </c>
      <c r="G45" s="307" t="e">
        <f t="shared" si="2"/>
        <v>#VALUE!</v>
      </c>
      <c r="H45" s="306" t="str">
        <f>'Общий свод'!Z48</f>
        <v/>
      </c>
      <c r="I45" s="307" t="e">
        <f t="shared" si="3"/>
        <v>#VALUE!</v>
      </c>
      <c r="J45" s="306" t="str">
        <f>'Общий свод'!AD48</f>
        <v/>
      </c>
      <c r="K45" s="307" t="e">
        <f t="shared" si="4"/>
        <v>#VALUE!</v>
      </c>
    </row>
    <row r="46" spans="1:11" x14ac:dyDescent="0.2">
      <c r="A46" s="152">
        <f>'Общий свод'!C49</f>
        <v>0</v>
      </c>
      <c r="B46" s="306" t="str">
        <f>'Общий свод'!N49</f>
        <v/>
      </c>
      <c r="C46" s="307" t="e">
        <f t="shared" si="0"/>
        <v>#VALUE!</v>
      </c>
      <c r="D46" s="306" t="str">
        <f>'Общий свод'!R49</f>
        <v/>
      </c>
      <c r="E46" s="307" t="e">
        <f t="shared" si="1"/>
        <v>#VALUE!</v>
      </c>
      <c r="F46" s="306" t="str">
        <f>'Общий свод'!V49</f>
        <v/>
      </c>
      <c r="G46" s="307" t="e">
        <f t="shared" si="2"/>
        <v>#VALUE!</v>
      </c>
      <c r="H46" s="306" t="str">
        <f>'Общий свод'!Z49</f>
        <v/>
      </c>
      <c r="I46" s="307" t="e">
        <f t="shared" si="3"/>
        <v>#VALUE!</v>
      </c>
      <c r="J46" s="306" t="str">
        <f>'Общий свод'!AD49</f>
        <v/>
      </c>
      <c r="K46" s="307" t="e">
        <f t="shared" si="4"/>
        <v>#VALUE!</v>
      </c>
    </row>
    <row r="47" spans="1:11" x14ac:dyDescent="0.2">
      <c r="A47" s="152">
        <f>'Общий свод'!C50</f>
        <v>0</v>
      </c>
      <c r="B47" s="306" t="str">
        <f>'Общий свод'!N50</f>
        <v/>
      </c>
      <c r="C47" s="307" t="e">
        <f t="shared" si="0"/>
        <v>#VALUE!</v>
      </c>
      <c r="D47" s="306" t="str">
        <f>'Общий свод'!R50</f>
        <v/>
      </c>
      <c r="E47" s="307" t="e">
        <f t="shared" si="1"/>
        <v>#VALUE!</v>
      </c>
      <c r="F47" s="306" t="str">
        <f>'Общий свод'!V50</f>
        <v/>
      </c>
      <c r="G47" s="307" t="e">
        <f t="shared" si="2"/>
        <v>#VALUE!</v>
      </c>
      <c r="H47" s="306" t="str">
        <f>'Общий свод'!Z50</f>
        <v/>
      </c>
      <c r="I47" s="307" t="e">
        <f t="shared" si="3"/>
        <v>#VALUE!</v>
      </c>
      <c r="J47" s="306" t="str">
        <f>'Общий свод'!AD50</f>
        <v/>
      </c>
      <c r="K47" s="307" t="e">
        <f t="shared" si="4"/>
        <v>#VALUE!</v>
      </c>
    </row>
    <row r="48" spans="1:11" x14ac:dyDescent="0.2">
      <c r="A48" s="152">
        <f>'Общий свод'!C51</f>
        <v>0</v>
      </c>
      <c r="B48" s="306" t="str">
        <f>'Общий свод'!N51</f>
        <v/>
      </c>
      <c r="C48" s="307" t="e">
        <f t="shared" si="0"/>
        <v>#VALUE!</v>
      </c>
      <c r="D48" s="306" t="str">
        <f>'Общий свод'!R51</f>
        <v/>
      </c>
      <c r="E48" s="307" t="e">
        <f t="shared" si="1"/>
        <v>#VALUE!</v>
      </c>
      <c r="F48" s="306" t="str">
        <f>'Общий свод'!V51</f>
        <v/>
      </c>
      <c r="G48" s="307" t="e">
        <f t="shared" si="2"/>
        <v>#VALUE!</v>
      </c>
      <c r="H48" s="306" t="str">
        <f>'Общий свод'!Z51</f>
        <v/>
      </c>
      <c r="I48" s="307" t="e">
        <f t="shared" si="3"/>
        <v>#VALUE!</v>
      </c>
      <c r="J48" s="306" t="str">
        <f>'Общий свод'!AD51</f>
        <v/>
      </c>
      <c r="K48" s="307" t="e">
        <f t="shared" si="4"/>
        <v>#VALUE!</v>
      </c>
    </row>
    <row r="49" spans="1:11" x14ac:dyDescent="0.2">
      <c r="A49" s="152">
        <f>'Общий свод'!C52</f>
        <v>0</v>
      </c>
      <c r="B49" s="306" t="str">
        <f>'Общий свод'!N52</f>
        <v/>
      </c>
      <c r="C49" s="307" t="e">
        <f t="shared" si="0"/>
        <v>#VALUE!</v>
      </c>
      <c r="D49" s="306" t="str">
        <f>'Общий свод'!R52</f>
        <v/>
      </c>
      <c r="E49" s="307" t="e">
        <f t="shared" si="1"/>
        <v>#VALUE!</v>
      </c>
      <c r="F49" s="306" t="str">
        <f>'Общий свод'!V52</f>
        <v/>
      </c>
      <c r="G49" s="307" t="e">
        <f t="shared" si="2"/>
        <v>#VALUE!</v>
      </c>
      <c r="H49" s="306" t="str">
        <f>'Общий свод'!Z52</f>
        <v/>
      </c>
      <c r="I49" s="307" t="e">
        <f t="shared" si="3"/>
        <v>#VALUE!</v>
      </c>
      <c r="J49" s="306" t="str">
        <f>'Общий свод'!AD52</f>
        <v/>
      </c>
      <c r="K49" s="307" t="e">
        <f t="shared" si="4"/>
        <v>#VALUE!</v>
      </c>
    </row>
    <row r="50" spans="1:11" x14ac:dyDescent="0.2">
      <c r="A50" s="152">
        <f>'Общий свод'!C53</f>
        <v>0</v>
      </c>
      <c r="B50" s="306" t="str">
        <f>'Общий свод'!N53</f>
        <v/>
      </c>
      <c r="C50" s="307" t="e">
        <f t="shared" si="0"/>
        <v>#VALUE!</v>
      </c>
      <c r="D50" s="306" t="str">
        <f>'Общий свод'!R53</f>
        <v/>
      </c>
      <c r="E50" s="307" t="e">
        <f t="shared" si="1"/>
        <v>#VALUE!</v>
      </c>
      <c r="F50" s="306" t="str">
        <f>'Общий свод'!V53</f>
        <v/>
      </c>
      <c r="G50" s="307" t="e">
        <f t="shared" si="2"/>
        <v>#VALUE!</v>
      </c>
      <c r="H50" s="306" t="str">
        <f>'Общий свод'!Z53</f>
        <v/>
      </c>
      <c r="I50" s="307" t="e">
        <f t="shared" si="3"/>
        <v>#VALUE!</v>
      </c>
      <c r="J50" s="306" t="str">
        <f>'Общий свод'!AD53</f>
        <v/>
      </c>
      <c r="K50" s="307" t="e">
        <f t="shared" si="4"/>
        <v>#VALUE!</v>
      </c>
    </row>
    <row r="51" spans="1:11" x14ac:dyDescent="0.2">
      <c r="A51" s="152">
        <f>'Общий свод'!C54</f>
        <v>0</v>
      </c>
      <c r="B51" s="306" t="str">
        <f>'Общий свод'!N54</f>
        <v/>
      </c>
      <c r="C51" s="307" t="e">
        <f t="shared" si="0"/>
        <v>#VALUE!</v>
      </c>
      <c r="D51" s="306" t="str">
        <f>'Общий свод'!R54</f>
        <v/>
      </c>
      <c r="E51" s="307" t="e">
        <f t="shared" si="1"/>
        <v>#VALUE!</v>
      </c>
      <c r="F51" s="306" t="str">
        <f>'Общий свод'!V54</f>
        <v/>
      </c>
      <c r="G51" s="307" t="e">
        <f t="shared" si="2"/>
        <v>#VALUE!</v>
      </c>
      <c r="H51" s="306" t="str">
        <f>'Общий свод'!Z54</f>
        <v/>
      </c>
      <c r="I51" s="307" t="e">
        <f t="shared" si="3"/>
        <v>#VALUE!</v>
      </c>
      <c r="J51" s="306" t="str">
        <f>'Общий свод'!AD54</f>
        <v/>
      </c>
      <c r="K51" s="307" t="e">
        <f t="shared" si="4"/>
        <v>#VALUE!</v>
      </c>
    </row>
    <row r="52" spans="1:11" x14ac:dyDescent="0.2">
      <c r="A52" s="152">
        <f>'Общий свод'!C55</f>
        <v>0</v>
      </c>
      <c r="B52" s="306" t="str">
        <f>'Общий свод'!N55</f>
        <v/>
      </c>
      <c r="C52" s="307" t="e">
        <f t="shared" si="0"/>
        <v>#VALUE!</v>
      </c>
      <c r="D52" s="306" t="str">
        <f>'Общий свод'!R55</f>
        <v/>
      </c>
      <c r="E52" s="307" t="e">
        <f t="shared" si="1"/>
        <v>#VALUE!</v>
      </c>
      <c r="F52" s="306" t="str">
        <f>'Общий свод'!V55</f>
        <v/>
      </c>
      <c r="G52" s="307" t="e">
        <f t="shared" si="2"/>
        <v>#VALUE!</v>
      </c>
      <c r="H52" s="306" t="str">
        <f>'Общий свод'!Z55</f>
        <v/>
      </c>
      <c r="I52" s="307" t="e">
        <f t="shared" si="3"/>
        <v>#VALUE!</v>
      </c>
      <c r="J52" s="306" t="str">
        <f>'Общий свод'!AD55</f>
        <v/>
      </c>
      <c r="K52" s="307" t="e">
        <f t="shared" si="4"/>
        <v>#VALUE!</v>
      </c>
    </row>
    <row r="53" spans="1:11" x14ac:dyDescent="0.2">
      <c r="A53" s="152">
        <f>'Общий свод'!C56</f>
        <v>0</v>
      </c>
      <c r="B53" s="306" t="str">
        <f>'Общий свод'!N56</f>
        <v/>
      </c>
      <c r="C53" s="307" t="e">
        <f t="shared" si="0"/>
        <v>#VALUE!</v>
      </c>
      <c r="D53" s="306" t="str">
        <f>'Общий свод'!R56</f>
        <v/>
      </c>
      <c r="E53" s="307" t="e">
        <f t="shared" si="1"/>
        <v>#VALUE!</v>
      </c>
      <c r="F53" s="306" t="str">
        <f>'Общий свод'!V56</f>
        <v/>
      </c>
      <c r="G53" s="307" t="e">
        <f t="shared" si="2"/>
        <v>#VALUE!</v>
      </c>
      <c r="H53" s="306" t="str">
        <f>'Общий свод'!Z56</f>
        <v/>
      </c>
      <c r="I53" s="307" t="e">
        <f t="shared" si="3"/>
        <v>#VALUE!</v>
      </c>
      <c r="J53" s="306" t="str">
        <f>'Общий свод'!AD56</f>
        <v/>
      </c>
      <c r="K53" s="307" t="e">
        <f t="shared" si="4"/>
        <v>#VALUE!</v>
      </c>
    </row>
    <row r="54" spans="1:11" x14ac:dyDescent="0.2">
      <c r="A54" s="152">
        <f>'Общий свод'!C57</f>
        <v>0</v>
      </c>
      <c r="B54" s="306" t="str">
        <f>'Общий свод'!N57</f>
        <v/>
      </c>
      <c r="C54" s="307" t="e">
        <f t="shared" si="0"/>
        <v>#VALUE!</v>
      </c>
      <c r="D54" s="306" t="str">
        <f>'Общий свод'!R57</f>
        <v/>
      </c>
      <c r="E54" s="307" t="e">
        <f t="shared" si="1"/>
        <v>#VALUE!</v>
      </c>
      <c r="F54" s="306" t="str">
        <f>'Общий свод'!V57</f>
        <v/>
      </c>
      <c r="G54" s="307" t="e">
        <f t="shared" si="2"/>
        <v>#VALUE!</v>
      </c>
      <c r="H54" s="306" t="str">
        <f>'Общий свод'!Z57</f>
        <v/>
      </c>
      <c r="I54" s="307" t="e">
        <f t="shared" si="3"/>
        <v>#VALUE!</v>
      </c>
      <c r="J54" s="306" t="str">
        <f>'Общий свод'!AD57</f>
        <v/>
      </c>
      <c r="K54" s="307" t="e">
        <f t="shared" si="4"/>
        <v>#VALUE!</v>
      </c>
    </row>
    <row r="55" spans="1:11" x14ac:dyDescent="0.2">
      <c r="A55" s="152">
        <f>'Общий свод'!C58</f>
        <v>0</v>
      </c>
      <c r="B55" s="306" t="str">
        <f>'Общий свод'!N58</f>
        <v/>
      </c>
      <c r="C55" s="307" t="e">
        <f t="shared" si="0"/>
        <v>#VALUE!</v>
      </c>
      <c r="D55" s="306" t="str">
        <f>'Общий свод'!R58</f>
        <v/>
      </c>
      <c r="E55" s="307" t="e">
        <f t="shared" si="1"/>
        <v>#VALUE!</v>
      </c>
      <c r="F55" s="306" t="str">
        <f>'Общий свод'!V58</f>
        <v/>
      </c>
      <c r="G55" s="307" t="e">
        <f t="shared" si="2"/>
        <v>#VALUE!</v>
      </c>
      <c r="H55" s="306" t="str">
        <f>'Общий свод'!Z58</f>
        <v/>
      </c>
      <c r="I55" s="307" t="e">
        <f t="shared" si="3"/>
        <v>#VALUE!</v>
      </c>
      <c r="J55" s="306" t="str">
        <f>'Общий свод'!AD58</f>
        <v/>
      </c>
      <c r="K55" s="307" t="e">
        <f t="shared" si="4"/>
        <v>#VALUE!</v>
      </c>
    </row>
    <row r="56" spans="1:11" x14ac:dyDescent="0.2">
      <c r="A56" s="152">
        <f>'Общий свод'!C59</f>
        <v>0</v>
      </c>
      <c r="B56" s="306" t="str">
        <f>'Общий свод'!N59</f>
        <v/>
      </c>
      <c r="C56" s="307" t="e">
        <f t="shared" si="0"/>
        <v>#VALUE!</v>
      </c>
      <c r="D56" s="306" t="str">
        <f>'Общий свод'!R59</f>
        <v/>
      </c>
      <c r="E56" s="307" t="e">
        <f t="shared" si="1"/>
        <v>#VALUE!</v>
      </c>
      <c r="F56" s="306" t="str">
        <f>'Общий свод'!V59</f>
        <v/>
      </c>
      <c r="G56" s="307" t="e">
        <f t="shared" si="2"/>
        <v>#VALUE!</v>
      </c>
      <c r="H56" s="306" t="str">
        <f>'Общий свод'!Z59</f>
        <v/>
      </c>
      <c r="I56" s="307" t="e">
        <f t="shared" si="3"/>
        <v>#VALUE!</v>
      </c>
      <c r="J56" s="306" t="str">
        <f>'Общий свод'!AD59</f>
        <v/>
      </c>
      <c r="K56" s="307" t="e">
        <f t="shared" si="4"/>
        <v>#VALUE!</v>
      </c>
    </row>
    <row r="57" spans="1:11" x14ac:dyDescent="0.2">
      <c r="A57" s="152">
        <f>'Общий свод'!C60</f>
        <v>0</v>
      </c>
      <c r="B57" s="306" t="str">
        <f>'Общий свод'!N60</f>
        <v/>
      </c>
      <c r="C57" s="307" t="e">
        <f t="shared" si="0"/>
        <v>#VALUE!</v>
      </c>
      <c r="D57" s="306" t="str">
        <f>'Общий свод'!R60</f>
        <v/>
      </c>
      <c r="E57" s="307" t="e">
        <f t="shared" si="1"/>
        <v>#VALUE!</v>
      </c>
      <c r="F57" s="306" t="str">
        <f>'Общий свод'!V60</f>
        <v/>
      </c>
      <c r="G57" s="307" t="e">
        <f t="shared" si="2"/>
        <v>#VALUE!</v>
      </c>
      <c r="H57" s="306" t="str">
        <f>'Общий свод'!Z60</f>
        <v/>
      </c>
      <c r="I57" s="307" t="e">
        <f t="shared" si="3"/>
        <v>#VALUE!</v>
      </c>
      <c r="J57" s="306" t="str">
        <f>'Общий свод'!AD60</f>
        <v/>
      </c>
      <c r="K57" s="307" t="e">
        <f t="shared" si="4"/>
        <v>#VALUE!</v>
      </c>
    </row>
    <row r="58" spans="1:11" x14ac:dyDescent="0.2">
      <c r="A58" s="152">
        <f>'Общий свод'!C61</f>
        <v>0</v>
      </c>
      <c r="B58" s="306" t="str">
        <f>'Общий свод'!N61</f>
        <v/>
      </c>
      <c r="C58" s="307" t="e">
        <f t="shared" si="0"/>
        <v>#VALUE!</v>
      </c>
      <c r="D58" s="306" t="str">
        <f>'Общий свод'!R61</f>
        <v/>
      </c>
      <c r="E58" s="307" t="e">
        <f t="shared" si="1"/>
        <v>#VALUE!</v>
      </c>
      <c r="F58" s="306" t="str">
        <f>'Общий свод'!V61</f>
        <v/>
      </c>
      <c r="G58" s="307" t="e">
        <f t="shared" si="2"/>
        <v>#VALUE!</v>
      </c>
      <c r="H58" s="306" t="str">
        <f>'Общий свод'!Z61</f>
        <v/>
      </c>
      <c r="I58" s="307" t="e">
        <f t="shared" si="3"/>
        <v>#VALUE!</v>
      </c>
      <c r="J58" s="306" t="str">
        <f>'Общий свод'!AD61</f>
        <v/>
      </c>
      <c r="K58" s="307" t="e">
        <f t="shared" si="4"/>
        <v>#VALUE!</v>
      </c>
    </row>
    <row r="59" spans="1:11" x14ac:dyDescent="0.2">
      <c r="A59" s="152">
        <f>'Общий свод'!C62</f>
        <v>0</v>
      </c>
      <c r="B59" s="306" t="str">
        <f>'Общий свод'!N62</f>
        <v/>
      </c>
      <c r="C59" s="307" t="e">
        <f t="shared" si="0"/>
        <v>#VALUE!</v>
      </c>
      <c r="D59" s="306" t="str">
        <f>'Общий свод'!R62</f>
        <v/>
      </c>
      <c r="E59" s="307" t="e">
        <f t="shared" si="1"/>
        <v>#VALUE!</v>
      </c>
      <c r="F59" s="306" t="str">
        <f>'Общий свод'!V62</f>
        <v/>
      </c>
      <c r="G59" s="307" t="e">
        <f t="shared" si="2"/>
        <v>#VALUE!</v>
      </c>
      <c r="H59" s="306" t="str">
        <f>'Общий свод'!Z62</f>
        <v/>
      </c>
      <c r="I59" s="307" t="e">
        <f t="shared" si="3"/>
        <v>#VALUE!</v>
      </c>
      <c r="J59" s="306" t="str">
        <f>'Общий свод'!AD62</f>
        <v/>
      </c>
      <c r="K59" s="307" t="e">
        <f t="shared" si="4"/>
        <v>#VALUE!</v>
      </c>
    </row>
    <row r="60" spans="1:11" x14ac:dyDescent="0.2">
      <c r="A60" s="152">
        <f>'Общий свод'!C63</f>
        <v>0</v>
      </c>
      <c r="B60" s="306" t="str">
        <f>'Общий свод'!N63</f>
        <v/>
      </c>
      <c r="C60" s="307" t="e">
        <f t="shared" si="0"/>
        <v>#VALUE!</v>
      </c>
      <c r="D60" s="306" t="str">
        <f>'Общий свод'!R63</f>
        <v/>
      </c>
      <c r="E60" s="307" t="e">
        <f t="shared" si="1"/>
        <v>#VALUE!</v>
      </c>
      <c r="F60" s="306" t="str">
        <f>'Общий свод'!V63</f>
        <v/>
      </c>
      <c r="G60" s="307" t="e">
        <f t="shared" si="2"/>
        <v>#VALUE!</v>
      </c>
      <c r="H60" s="306" t="str">
        <f>'Общий свод'!Z63</f>
        <v/>
      </c>
      <c r="I60" s="307" t="e">
        <f t="shared" si="3"/>
        <v>#VALUE!</v>
      </c>
      <c r="J60" s="306" t="str">
        <f>'Общий свод'!AD63</f>
        <v/>
      </c>
      <c r="K60" s="307" t="e">
        <f t="shared" si="4"/>
        <v>#VALUE!</v>
      </c>
    </row>
    <row r="61" spans="1:11" x14ac:dyDescent="0.2">
      <c r="A61" s="152">
        <f>'Общий свод'!C64</f>
        <v>0</v>
      </c>
      <c r="B61" s="306" t="str">
        <f>'Общий свод'!N64</f>
        <v/>
      </c>
      <c r="C61" s="307" t="e">
        <f t="shared" si="0"/>
        <v>#VALUE!</v>
      </c>
      <c r="D61" s="306" t="str">
        <f>'Общий свод'!R64</f>
        <v/>
      </c>
      <c r="E61" s="307" t="e">
        <f t="shared" si="1"/>
        <v>#VALUE!</v>
      </c>
      <c r="F61" s="306" t="str">
        <f>'Общий свод'!V64</f>
        <v/>
      </c>
      <c r="G61" s="307" t="e">
        <f t="shared" si="2"/>
        <v>#VALUE!</v>
      </c>
      <c r="H61" s="306" t="str">
        <f>'Общий свод'!Z64</f>
        <v/>
      </c>
      <c r="I61" s="307" t="e">
        <f t="shared" si="3"/>
        <v>#VALUE!</v>
      </c>
      <c r="J61" s="306" t="str">
        <f>'Общий свод'!AD64</f>
        <v/>
      </c>
      <c r="K61" s="307" t="e">
        <f t="shared" si="4"/>
        <v>#VALUE!</v>
      </c>
    </row>
    <row r="62" spans="1:11" x14ac:dyDescent="0.2">
      <c r="A62" s="152">
        <f>'Общий свод'!C65</f>
        <v>0</v>
      </c>
      <c r="B62" s="306" t="str">
        <f>'Общий свод'!N65</f>
        <v/>
      </c>
      <c r="C62" s="307" t="e">
        <f t="shared" si="0"/>
        <v>#VALUE!</v>
      </c>
      <c r="D62" s="306" t="str">
        <f>'Общий свод'!R65</f>
        <v/>
      </c>
      <c r="E62" s="307" t="e">
        <f t="shared" si="1"/>
        <v>#VALUE!</v>
      </c>
      <c r="F62" s="306" t="str">
        <f>'Общий свод'!V65</f>
        <v/>
      </c>
      <c r="G62" s="307" t="e">
        <f t="shared" si="2"/>
        <v>#VALUE!</v>
      </c>
      <c r="H62" s="306" t="str">
        <f>'Общий свод'!Z65</f>
        <v/>
      </c>
      <c r="I62" s="307" t="e">
        <f t="shared" si="3"/>
        <v>#VALUE!</v>
      </c>
      <c r="J62" s="306" t="str">
        <f>'Общий свод'!AD65</f>
        <v/>
      </c>
      <c r="K62" s="307" t="e">
        <f t="shared" si="4"/>
        <v>#VALUE!</v>
      </c>
    </row>
    <row r="63" spans="1:11" x14ac:dyDescent="0.2">
      <c r="A63" s="152">
        <f>'Общий свод'!C66</f>
        <v>0</v>
      </c>
      <c r="B63" s="306" t="str">
        <f>'Общий свод'!N66</f>
        <v/>
      </c>
      <c r="C63" s="307" t="e">
        <f t="shared" si="0"/>
        <v>#VALUE!</v>
      </c>
      <c r="D63" s="306" t="str">
        <f>'Общий свод'!R66</f>
        <v/>
      </c>
      <c r="E63" s="307" t="e">
        <f t="shared" si="1"/>
        <v>#VALUE!</v>
      </c>
      <c r="F63" s="306" t="str">
        <f>'Общий свод'!V66</f>
        <v/>
      </c>
      <c r="G63" s="307" t="e">
        <f t="shared" si="2"/>
        <v>#VALUE!</v>
      </c>
      <c r="H63" s="306" t="str">
        <f>'Общий свод'!Z66</f>
        <v/>
      </c>
      <c r="I63" s="307" t="e">
        <f t="shared" si="3"/>
        <v>#VALUE!</v>
      </c>
      <c r="J63" s="306" t="str">
        <f>'Общий свод'!AD66</f>
        <v/>
      </c>
      <c r="K63" s="307" t="e">
        <f t="shared" si="4"/>
        <v>#VALUE!</v>
      </c>
    </row>
    <row r="64" spans="1:11" x14ac:dyDescent="0.2">
      <c r="A64" s="152">
        <f>'Общий свод'!C67</f>
        <v>0</v>
      </c>
      <c r="B64" s="306" t="str">
        <f>'Общий свод'!N67</f>
        <v/>
      </c>
      <c r="C64" s="307" t="e">
        <f t="shared" si="0"/>
        <v>#VALUE!</v>
      </c>
      <c r="D64" s="306" t="str">
        <f>'Общий свод'!R67</f>
        <v/>
      </c>
      <c r="E64" s="307" t="e">
        <f t="shared" si="1"/>
        <v>#VALUE!</v>
      </c>
      <c r="F64" s="306" t="str">
        <f>'Общий свод'!V67</f>
        <v/>
      </c>
      <c r="G64" s="307" t="e">
        <f t="shared" si="2"/>
        <v>#VALUE!</v>
      </c>
      <c r="H64" s="306" t="str">
        <f>'Общий свод'!Z67</f>
        <v/>
      </c>
      <c r="I64" s="307" t="e">
        <f t="shared" si="3"/>
        <v>#VALUE!</v>
      </c>
      <c r="J64" s="306" t="str">
        <f>'Общий свод'!AD67</f>
        <v/>
      </c>
      <c r="K64" s="307" t="e">
        <f t="shared" si="4"/>
        <v>#VALUE!</v>
      </c>
    </row>
    <row r="65" spans="1:11" x14ac:dyDescent="0.2">
      <c r="A65" s="152">
        <f>'Общий свод'!C68</f>
        <v>0</v>
      </c>
      <c r="B65" s="306" t="str">
        <f>'Общий свод'!N68</f>
        <v/>
      </c>
      <c r="C65" s="307" t="e">
        <f t="shared" si="0"/>
        <v>#VALUE!</v>
      </c>
      <c r="D65" s="306" t="str">
        <f>'Общий свод'!R68</f>
        <v/>
      </c>
      <c r="E65" s="307" t="e">
        <f t="shared" si="1"/>
        <v>#VALUE!</v>
      </c>
      <c r="F65" s="306" t="str">
        <f>'Общий свод'!V68</f>
        <v/>
      </c>
      <c r="G65" s="307" t="e">
        <f t="shared" si="2"/>
        <v>#VALUE!</v>
      </c>
      <c r="H65" s="306" t="str">
        <f>'Общий свод'!Z68</f>
        <v/>
      </c>
      <c r="I65" s="307" t="e">
        <f t="shared" si="3"/>
        <v>#VALUE!</v>
      </c>
      <c r="J65" s="306" t="str">
        <f>'Общий свод'!AD68</f>
        <v/>
      </c>
      <c r="K65" s="307" t="e">
        <f t="shared" si="4"/>
        <v>#VALUE!</v>
      </c>
    </row>
    <row r="66" spans="1:11" x14ac:dyDescent="0.2">
      <c r="A66" s="152">
        <f>'Общий свод'!C69</f>
        <v>0</v>
      </c>
      <c r="B66" s="306" t="str">
        <f>'Общий свод'!N69</f>
        <v/>
      </c>
      <c r="C66" s="307" t="e">
        <f t="shared" si="0"/>
        <v>#VALUE!</v>
      </c>
      <c r="D66" s="306" t="str">
        <f>'Общий свод'!R69</f>
        <v/>
      </c>
      <c r="E66" s="307" t="e">
        <f t="shared" si="1"/>
        <v>#VALUE!</v>
      </c>
      <c r="F66" s="306" t="str">
        <f>'Общий свод'!V69</f>
        <v/>
      </c>
      <c r="G66" s="307" t="e">
        <f t="shared" si="2"/>
        <v>#VALUE!</v>
      </c>
      <c r="H66" s="306" t="str">
        <f>'Общий свод'!Z69</f>
        <v/>
      </c>
      <c r="I66" s="307" t="e">
        <f t="shared" si="3"/>
        <v>#VALUE!</v>
      </c>
      <c r="J66" s="306" t="str">
        <f>'Общий свод'!AD69</f>
        <v/>
      </c>
      <c r="K66" s="307" t="e">
        <f t="shared" si="4"/>
        <v>#VALUE!</v>
      </c>
    </row>
    <row r="67" spans="1:11" x14ac:dyDescent="0.2">
      <c r="A67" s="152">
        <f>'Общий свод'!C70</f>
        <v>0</v>
      </c>
      <c r="B67" s="306" t="str">
        <f>'Общий свод'!N70</f>
        <v/>
      </c>
      <c r="C67" s="307" t="e">
        <f t="shared" si="0"/>
        <v>#VALUE!</v>
      </c>
      <c r="D67" s="306" t="str">
        <f>'Общий свод'!R70</f>
        <v/>
      </c>
      <c r="E67" s="307" t="e">
        <f t="shared" si="1"/>
        <v>#VALUE!</v>
      </c>
      <c r="F67" s="306" t="str">
        <f>'Общий свод'!V70</f>
        <v/>
      </c>
      <c r="G67" s="307" t="e">
        <f t="shared" si="2"/>
        <v>#VALUE!</v>
      </c>
      <c r="H67" s="306" t="str">
        <f>'Общий свод'!Z70</f>
        <v/>
      </c>
      <c r="I67" s="307" t="e">
        <f t="shared" si="3"/>
        <v>#VALUE!</v>
      </c>
      <c r="J67" s="306" t="str">
        <f>'Общий свод'!AD70</f>
        <v/>
      </c>
      <c r="K67" s="307" t="e">
        <f t="shared" si="4"/>
        <v>#VALUE!</v>
      </c>
    </row>
    <row r="68" spans="1:11" x14ac:dyDescent="0.2">
      <c r="A68" s="152">
        <f>'Общий свод'!C71</f>
        <v>0</v>
      </c>
      <c r="B68" s="306" t="str">
        <f>'Общий свод'!N71</f>
        <v/>
      </c>
      <c r="C68" s="307" t="e">
        <f t="shared" ref="C68:C89" si="5">IF(B68&gt;0,-B68*100)</f>
        <v>#VALUE!</v>
      </c>
      <c r="D68" s="306" t="str">
        <f>'Общий свод'!R71</f>
        <v/>
      </c>
      <c r="E68" s="307" t="e">
        <f t="shared" ref="E68:E89" si="6">IF(D68&gt;0,-D68*100)</f>
        <v>#VALUE!</v>
      </c>
      <c r="F68" s="306" t="str">
        <f>'Общий свод'!V71</f>
        <v/>
      </c>
      <c r="G68" s="307" t="e">
        <f t="shared" ref="G68:G89" si="7">IF(F68&gt;0,F68*100)</f>
        <v>#VALUE!</v>
      </c>
      <c r="H68" s="306" t="str">
        <f>'Общий свод'!Z71</f>
        <v/>
      </c>
      <c r="I68" s="307" t="e">
        <f t="shared" ref="I68:I89" si="8">IF(H68&gt;0,H68*100)</f>
        <v>#VALUE!</v>
      </c>
      <c r="J68" s="306" t="str">
        <f>'Общий свод'!AD71</f>
        <v/>
      </c>
      <c r="K68" s="307" t="e">
        <f t="shared" ref="K68:K89" si="9">IF(J68&gt;0,J68*100)</f>
        <v>#VALUE!</v>
      </c>
    </row>
    <row r="69" spans="1:11" x14ac:dyDescent="0.2">
      <c r="A69" s="152">
        <f>'Общий свод'!C72</f>
        <v>0</v>
      </c>
      <c r="B69" s="306" t="str">
        <f>'Общий свод'!N72</f>
        <v/>
      </c>
      <c r="C69" s="307" t="e">
        <f t="shared" si="5"/>
        <v>#VALUE!</v>
      </c>
      <c r="D69" s="306" t="str">
        <f>'Общий свод'!R72</f>
        <v/>
      </c>
      <c r="E69" s="307" t="e">
        <f t="shared" si="6"/>
        <v>#VALUE!</v>
      </c>
      <c r="F69" s="306" t="str">
        <f>'Общий свод'!V72</f>
        <v/>
      </c>
      <c r="G69" s="307" t="e">
        <f t="shared" si="7"/>
        <v>#VALUE!</v>
      </c>
      <c r="H69" s="306" t="str">
        <f>'Общий свод'!Z72</f>
        <v/>
      </c>
      <c r="I69" s="307" t="e">
        <f t="shared" si="8"/>
        <v>#VALUE!</v>
      </c>
      <c r="J69" s="306" t="str">
        <f>'Общий свод'!AD72</f>
        <v/>
      </c>
      <c r="K69" s="307" t="e">
        <f t="shared" si="9"/>
        <v>#VALUE!</v>
      </c>
    </row>
    <row r="70" spans="1:11" x14ac:dyDescent="0.2">
      <c r="A70" s="152">
        <f>'Общий свод'!C73</f>
        <v>0</v>
      </c>
      <c r="B70" s="306" t="str">
        <f>'Общий свод'!N73</f>
        <v/>
      </c>
      <c r="C70" s="307" t="e">
        <f t="shared" si="5"/>
        <v>#VALUE!</v>
      </c>
      <c r="D70" s="306" t="str">
        <f>'Общий свод'!R73</f>
        <v/>
      </c>
      <c r="E70" s="307" t="e">
        <f t="shared" si="6"/>
        <v>#VALUE!</v>
      </c>
      <c r="F70" s="306" t="str">
        <f>'Общий свод'!V73</f>
        <v/>
      </c>
      <c r="G70" s="307" t="e">
        <f t="shared" si="7"/>
        <v>#VALUE!</v>
      </c>
      <c r="H70" s="306" t="str">
        <f>'Общий свод'!Z73</f>
        <v/>
      </c>
      <c r="I70" s="307" t="e">
        <f t="shared" si="8"/>
        <v>#VALUE!</v>
      </c>
      <c r="J70" s="306" t="str">
        <f>'Общий свод'!AD73</f>
        <v/>
      </c>
      <c r="K70" s="307" t="e">
        <f t="shared" si="9"/>
        <v>#VALUE!</v>
      </c>
    </row>
    <row r="71" spans="1:11" x14ac:dyDescent="0.2">
      <c r="A71" s="152">
        <f>'Общий свод'!C74</f>
        <v>0</v>
      </c>
      <c r="B71" s="306" t="str">
        <f>'Общий свод'!N74</f>
        <v/>
      </c>
      <c r="C71" s="307" t="e">
        <f t="shared" si="5"/>
        <v>#VALUE!</v>
      </c>
      <c r="D71" s="306" t="str">
        <f>'Общий свод'!R74</f>
        <v/>
      </c>
      <c r="E71" s="307" t="e">
        <f t="shared" si="6"/>
        <v>#VALUE!</v>
      </c>
      <c r="F71" s="306" t="str">
        <f>'Общий свод'!V74</f>
        <v/>
      </c>
      <c r="G71" s="307" t="e">
        <f t="shared" si="7"/>
        <v>#VALUE!</v>
      </c>
      <c r="H71" s="306" t="str">
        <f>'Общий свод'!Z74</f>
        <v/>
      </c>
      <c r="I71" s="307" t="e">
        <f t="shared" si="8"/>
        <v>#VALUE!</v>
      </c>
      <c r="J71" s="306" t="str">
        <f>'Общий свод'!AD74</f>
        <v/>
      </c>
      <c r="K71" s="307" t="e">
        <f t="shared" si="9"/>
        <v>#VALUE!</v>
      </c>
    </row>
    <row r="72" spans="1:11" x14ac:dyDescent="0.2">
      <c r="A72" s="152">
        <f>'Общий свод'!C75</f>
        <v>0</v>
      </c>
      <c r="B72" s="306" t="str">
        <f>'Общий свод'!N75</f>
        <v/>
      </c>
      <c r="C72" s="307" t="e">
        <f t="shared" si="5"/>
        <v>#VALUE!</v>
      </c>
      <c r="D72" s="306" t="str">
        <f>'Общий свод'!R75</f>
        <v/>
      </c>
      <c r="E72" s="307" t="e">
        <f t="shared" si="6"/>
        <v>#VALUE!</v>
      </c>
      <c r="F72" s="306" t="str">
        <f>'Общий свод'!V75</f>
        <v/>
      </c>
      <c r="G72" s="307" t="e">
        <f t="shared" si="7"/>
        <v>#VALUE!</v>
      </c>
      <c r="H72" s="306" t="str">
        <f>'Общий свод'!Z75</f>
        <v/>
      </c>
      <c r="I72" s="307" t="e">
        <f t="shared" si="8"/>
        <v>#VALUE!</v>
      </c>
      <c r="J72" s="306" t="str">
        <f>'Общий свод'!AD75</f>
        <v/>
      </c>
      <c r="K72" s="307" t="e">
        <f t="shared" si="9"/>
        <v>#VALUE!</v>
      </c>
    </row>
    <row r="73" spans="1:11" x14ac:dyDescent="0.2">
      <c r="A73" s="152">
        <f>'Общий свод'!C76</f>
        <v>0</v>
      </c>
      <c r="B73" s="306" t="str">
        <f>'Общий свод'!N76</f>
        <v/>
      </c>
      <c r="C73" s="307" t="e">
        <f t="shared" si="5"/>
        <v>#VALUE!</v>
      </c>
      <c r="D73" s="306" t="str">
        <f>'Общий свод'!R76</f>
        <v/>
      </c>
      <c r="E73" s="307" t="e">
        <f t="shared" si="6"/>
        <v>#VALUE!</v>
      </c>
      <c r="F73" s="306" t="str">
        <f>'Общий свод'!V76</f>
        <v/>
      </c>
      <c r="G73" s="307" t="e">
        <f t="shared" si="7"/>
        <v>#VALUE!</v>
      </c>
      <c r="H73" s="306" t="str">
        <f>'Общий свод'!Z76</f>
        <v/>
      </c>
      <c r="I73" s="307" t="e">
        <f t="shared" si="8"/>
        <v>#VALUE!</v>
      </c>
      <c r="J73" s="306" t="str">
        <f>'Общий свод'!AD76</f>
        <v/>
      </c>
      <c r="K73" s="307" t="e">
        <f t="shared" si="9"/>
        <v>#VALUE!</v>
      </c>
    </row>
    <row r="74" spans="1:11" x14ac:dyDescent="0.2">
      <c r="A74" s="152">
        <f>'Общий свод'!C77</f>
        <v>0</v>
      </c>
      <c r="B74" s="306" t="str">
        <f>'Общий свод'!N77</f>
        <v/>
      </c>
      <c r="C74" s="307" t="e">
        <f t="shared" si="5"/>
        <v>#VALUE!</v>
      </c>
      <c r="D74" s="306" t="str">
        <f>'Общий свод'!R77</f>
        <v/>
      </c>
      <c r="E74" s="307" t="e">
        <f t="shared" si="6"/>
        <v>#VALUE!</v>
      </c>
      <c r="F74" s="306" t="str">
        <f>'Общий свод'!V77</f>
        <v/>
      </c>
      <c r="G74" s="307" t="e">
        <f t="shared" si="7"/>
        <v>#VALUE!</v>
      </c>
      <c r="H74" s="306" t="str">
        <f>'Общий свод'!Z77</f>
        <v/>
      </c>
      <c r="I74" s="307" t="e">
        <f t="shared" si="8"/>
        <v>#VALUE!</v>
      </c>
      <c r="J74" s="306" t="str">
        <f>'Общий свод'!AD77</f>
        <v/>
      </c>
      <c r="K74" s="307" t="e">
        <f t="shared" si="9"/>
        <v>#VALUE!</v>
      </c>
    </row>
    <row r="75" spans="1:11" x14ac:dyDescent="0.2">
      <c r="A75" s="152">
        <f>'Общий свод'!C78</f>
        <v>0</v>
      </c>
      <c r="B75" s="306" t="str">
        <f>'Общий свод'!N78</f>
        <v/>
      </c>
      <c r="C75" s="307" t="e">
        <f t="shared" si="5"/>
        <v>#VALUE!</v>
      </c>
      <c r="D75" s="306" t="str">
        <f>'Общий свод'!R78</f>
        <v/>
      </c>
      <c r="E75" s="307" t="e">
        <f t="shared" si="6"/>
        <v>#VALUE!</v>
      </c>
      <c r="F75" s="306" t="str">
        <f>'Общий свод'!V78</f>
        <v/>
      </c>
      <c r="G75" s="307" t="e">
        <f t="shared" si="7"/>
        <v>#VALUE!</v>
      </c>
      <c r="H75" s="306" t="str">
        <f>'Общий свод'!Z78</f>
        <v/>
      </c>
      <c r="I75" s="307" t="e">
        <f t="shared" si="8"/>
        <v>#VALUE!</v>
      </c>
      <c r="J75" s="306" t="str">
        <f>'Общий свод'!AD78</f>
        <v/>
      </c>
      <c r="K75" s="307" t="e">
        <f t="shared" si="9"/>
        <v>#VALUE!</v>
      </c>
    </row>
    <row r="76" spans="1:11" x14ac:dyDescent="0.2">
      <c r="A76" s="152">
        <f>'Общий свод'!C79</f>
        <v>0</v>
      </c>
      <c r="B76" s="306" t="str">
        <f>'Общий свод'!N79</f>
        <v/>
      </c>
      <c r="C76" s="307" t="e">
        <f t="shared" si="5"/>
        <v>#VALUE!</v>
      </c>
      <c r="D76" s="306" t="str">
        <f>'Общий свод'!R79</f>
        <v/>
      </c>
      <c r="E76" s="307" t="e">
        <f t="shared" si="6"/>
        <v>#VALUE!</v>
      </c>
      <c r="F76" s="306" t="str">
        <f>'Общий свод'!V79</f>
        <v/>
      </c>
      <c r="G76" s="307" t="e">
        <f t="shared" si="7"/>
        <v>#VALUE!</v>
      </c>
      <c r="H76" s="306" t="str">
        <f>'Общий свод'!Z79</f>
        <v/>
      </c>
      <c r="I76" s="307" t="e">
        <f t="shared" si="8"/>
        <v>#VALUE!</v>
      </c>
      <c r="J76" s="306" t="str">
        <f>'Общий свод'!AD79</f>
        <v/>
      </c>
      <c r="K76" s="307" t="e">
        <f t="shared" si="9"/>
        <v>#VALUE!</v>
      </c>
    </row>
    <row r="77" spans="1:11" x14ac:dyDescent="0.2">
      <c r="A77" s="152">
        <f>'Общий свод'!C80</f>
        <v>0</v>
      </c>
      <c r="B77" s="306">
        <f>'Общий свод'!N80</f>
        <v>0</v>
      </c>
      <c r="C77" s="307" t="b">
        <f t="shared" si="5"/>
        <v>0</v>
      </c>
      <c r="D77" s="306">
        <f>'Общий свод'!R80</f>
        <v>0</v>
      </c>
      <c r="E77" s="307" t="b">
        <f t="shared" si="6"/>
        <v>0</v>
      </c>
      <c r="F77" s="306">
        <f>'Общий свод'!V80</f>
        <v>0</v>
      </c>
      <c r="G77" s="307" t="b">
        <f t="shared" si="7"/>
        <v>0</v>
      </c>
      <c r="H77" s="306">
        <f>'Общий свод'!Z80</f>
        <v>0</v>
      </c>
      <c r="I77" s="307" t="b">
        <f t="shared" si="8"/>
        <v>0</v>
      </c>
      <c r="J77" s="306">
        <f>'Общий свод'!AD80</f>
        <v>0</v>
      </c>
      <c r="K77" s="307" t="b">
        <f t="shared" si="9"/>
        <v>0</v>
      </c>
    </row>
    <row r="78" spans="1:11" x14ac:dyDescent="0.2">
      <c r="A78" s="152">
        <f>'Общий свод'!C81</f>
        <v>0</v>
      </c>
      <c r="B78" s="306">
        <f>'Общий свод'!N81</f>
        <v>0</v>
      </c>
      <c r="C78" s="307" t="b">
        <f t="shared" si="5"/>
        <v>0</v>
      </c>
      <c r="D78" s="306">
        <f>'Общий свод'!R81</f>
        <v>0</v>
      </c>
      <c r="E78" s="307" t="b">
        <f t="shared" si="6"/>
        <v>0</v>
      </c>
      <c r="F78" s="306">
        <f>'Общий свод'!V81</f>
        <v>0</v>
      </c>
      <c r="G78" s="307" t="b">
        <f t="shared" si="7"/>
        <v>0</v>
      </c>
      <c r="H78" s="306">
        <f>'Общий свод'!Z81</f>
        <v>0</v>
      </c>
      <c r="I78" s="307" t="b">
        <f t="shared" si="8"/>
        <v>0</v>
      </c>
      <c r="J78" s="306">
        <f>'Общий свод'!AD81</f>
        <v>0</v>
      </c>
      <c r="K78" s="307" t="b">
        <f t="shared" si="9"/>
        <v>0</v>
      </c>
    </row>
    <row r="79" spans="1:11" x14ac:dyDescent="0.2">
      <c r="A79" s="152">
        <f>'Общий свод'!C82</f>
        <v>0</v>
      </c>
      <c r="B79" s="306">
        <f>'Общий свод'!N82</f>
        <v>0</v>
      </c>
      <c r="C79" s="307" t="b">
        <f t="shared" si="5"/>
        <v>0</v>
      </c>
      <c r="D79" s="306">
        <f>'Общий свод'!R82</f>
        <v>0</v>
      </c>
      <c r="E79" s="307" t="b">
        <f t="shared" si="6"/>
        <v>0</v>
      </c>
      <c r="F79" s="306">
        <f>'Общий свод'!V82</f>
        <v>0</v>
      </c>
      <c r="G79" s="307" t="b">
        <f t="shared" si="7"/>
        <v>0</v>
      </c>
      <c r="H79" s="306">
        <f>'Общий свод'!Z82</f>
        <v>0</v>
      </c>
      <c r="I79" s="307" t="b">
        <f t="shared" si="8"/>
        <v>0</v>
      </c>
      <c r="J79" s="306">
        <f>'Общий свод'!AD82</f>
        <v>0</v>
      </c>
      <c r="K79" s="307" t="b">
        <f t="shared" si="9"/>
        <v>0</v>
      </c>
    </row>
    <row r="80" spans="1:11" x14ac:dyDescent="0.2">
      <c r="A80" s="152">
        <f>'Общий свод'!C83</f>
        <v>0</v>
      </c>
      <c r="B80" s="306">
        <f>'Общий свод'!N83</f>
        <v>0</v>
      </c>
      <c r="C80" s="307" t="b">
        <f t="shared" si="5"/>
        <v>0</v>
      </c>
      <c r="D80" s="306">
        <f>'Общий свод'!R83</f>
        <v>0</v>
      </c>
      <c r="E80" s="307" t="b">
        <f t="shared" si="6"/>
        <v>0</v>
      </c>
      <c r="F80" s="306">
        <f>'Общий свод'!V83</f>
        <v>0</v>
      </c>
      <c r="G80" s="307" t="b">
        <f t="shared" si="7"/>
        <v>0</v>
      </c>
      <c r="H80" s="306">
        <f>'Общий свод'!Z83</f>
        <v>0</v>
      </c>
      <c r="I80" s="307" t="b">
        <f t="shared" si="8"/>
        <v>0</v>
      </c>
      <c r="J80" s="306">
        <f>'Общий свод'!AD83</f>
        <v>0</v>
      </c>
      <c r="K80" s="307" t="b">
        <f t="shared" si="9"/>
        <v>0</v>
      </c>
    </row>
    <row r="81" spans="1:11" x14ac:dyDescent="0.2">
      <c r="A81" s="152">
        <f>'Общий свод'!C84</f>
        <v>0</v>
      </c>
      <c r="B81" s="306">
        <f>'Общий свод'!N84</f>
        <v>0</v>
      </c>
      <c r="C81" s="307" t="b">
        <f t="shared" si="5"/>
        <v>0</v>
      </c>
      <c r="D81" s="306">
        <f>'Общий свод'!R84</f>
        <v>0</v>
      </c>
      <c r="E81" s="307" t="b">
        <f t="shared" si="6"/>
        <v>0</v>
      </c>
      <c r="F81" s="306">
        <f>'Общий свод'!V84</f>
        <v>0</v>
      </c>
      <c r="G81" s="307" t="b">
        <f t="shared" si="7"/>
        <v>0</v>
      </c>
      <c r="H81" s="306">
        <f>'Общий свод'!Z84</f>
        <v>0</v>
      </c>
      <c r="I81" s="307" t="b">
        <f t="shared" si="8"/>
        <v>0</v>
      </c>
      <c r="J81" s="306">
        <f>'Общий свод'!AD84</f>
        <v>0</v>
      </c>
      <c r="K81" s="307" t="b">
        <f t="shared" si="9"/>
        <v>0</v>
      </c>
    </row>
    <row r="82" spans="1:11" x14ac:dyDescent="0.2">
      <c r="A82" s="152">
        <f>'Общий свод'!C85</f>
        <v>0</v>
      </c>
      <c r="B82" s="306">
        <f>'Общий свод'!N85</f>
        <v>0</v>
      </c>
      <c r="C82" s="307" t="b">
        <f t="shared" si="5"/>
        <v>0</v>
      </c>
      <c r="D82" s="306">
        <f>'Общий свод'!R85</f>
        <v>0</v>
      </c>
      <c r="E82" s="307" t="b">
        <f t="shared" si="6"/>
        <v>0</v>
      </c>
      <c r="F82" s="306">
        <f>'Общий свод'!V85</f>
        <v>0</v>
      </c>
      <c r="G82" s="307" t="b">
        <f t="shared" si="7"/>
        <v>0</v>
      </c>
      <c r="H82" s="306">
        <f>'Общий свод'!Z85</f>
        <v>0</v>
      </c>
      <c r="I82" s="307" t="b">
        <f t="shared" si="8"/>
        <v>0</v>
      </c>
      <c r="J82" s="306">
        <f>'Общий свод'!AD85</f>
        <v>0</v>
      </c>
      <c r="K82" s="307" t="b">
        <f t="shared" si="9"/>
        <v>0</v>
      </c>
    </row>
    <row r="83" spans="1:11" x14ac:dyDescent="0.2">
      <c r="A83" s="152">
        <f>'Общий свод'!C86</f>
        <v>0</v>
      </c>
      <c r="B83" s="306">
        <f>'Общий свод'!N86</f>
        <v>0</v>
      </c>
      <c r="C83" s="307" t="b">
        <f t="shared" si="5"/>
        <v>0</v>
      </c>
      <c r="D83" s="306">
        <f>'Общий свод'!R86</f>
        <v>0</v>
      </c>
      <c r="E83" s="307" t="b">
        <f t="shared" si="6"/>
        <v>0</v>
      </c>
      <c r="F83" s="306">
        <f>'Общий свод'!V86</f>
        <v>0</v>
      </c>
      <c r="G83" s="307" t="b">
        <f t="shared" si="7"/>
        <v>0</v>
      </c>
      <c r="H83" s="306">
        <f>'Общий свод'!Z86</f>
        <v>0</v>
      </c>
      <c r="I83" s="307" t="b">
        <f t="shared" si="8"/>
        <v>0</v>
      </c>
      <c r="J83" s="306">
        <f>'Общий свод'!AD86</f>
        <v>0</v>
      </c>
      <c r="K83" s="307" t="b">
        <f t="shared" si="9"/>
        <v>0</v>
      </c>
    </row>
    <row r="84" spans="1:11" x14ac:dyDescent="0.2">
      <c r="A84" s="152">
        <f>'Общий свод'!C87</f>
        <v>0</v>
      </c>
      <c r="B84" s="306">
        <f>'Общий свод'!N87</f>
        <v>0</v>
      </c>
      <c r="C84" s="307" t="b">
        <f t="shared" si="5"/>
        <v>0</v>
      </c>
      <c r="D84" s="306">
        <f>'Общий свод'!R87</f>
        <v>0</v>
      </c>
      <c r="E84" s="307" t="b">
        <f t="shared" si="6"/>
        <v>0</v>
      </c>
      <c r="F84" s="306">
        <f>'Общий свод'!V87</f>
        <v>0</v>
      </c>
      <c r="G84" s="307" t="b">
        <f t="shared" si="7"/>
        <v>0</v>
      </c>
      <c r="H84" s="306">
        <f>'Общий свод'!Z87</f>
        <v>0</v>
      </c>
      <c r="I84" s="307" t="b">
        <f t="shared" si="8"/>
        <v>0</v>
      </c>
      <c r="J84" s="306">
        <f>'Общий свод'!AD87</f>
        <v>0</v>
      </c>
      <c r="K84" s="307" t="b">
        <f t="shared" si="9"/>
        <v>0</v>
      </c>
    </row>
    <row r="85" spans="1:11" x14ac:dyDescent="0.2">
      <c r="A85" s="152">
        <f>'Общий свод'!C88</f>
        <v>0</v>
      </c>
      <c r="B85" s="306">
        <f>'Общий свод'!N88</f>
        <v>0</v>
      </c>
      <c r="C85" s="307" t="b">
        <f t="shared" si="5"/>
        <v>0</v>
      </c>
      <c r="D85" s="306">
        <f>'Общий свод'!R88</f>
        <v>0</v>
      </c>
      <c r="E85" s="307" t="b">
        <f t="shared" si="6"/>
        <v>0</v>
      </c>
      <c r="F85" s="306">
        <f>'Общий свод'!V88</f>
        <v>0</v>
      </c>
      <c r="G85" s="307" t="b">
        <f t="shared" si="7"/>
        <v>0</v>
      </c>
      <c r="H85" s="306">
        <f>'Общий свод'!Z88</f>
        <v>0</v>
      </c>
      <c r="I85" s="307" t="b">
        <f t="shared" si="8"/>
        <v>0</v>
      </c>
      <c r="J85" s="306">
        <f>'Общий свод'!AD88</f>
        <v>0</v>
      </c>
      <c r="K85" s="307" t="b">
        <f t="shared" si="9"/>
        <v>0</v>
      </c>
    </row>
    <row r="86" spans="1:11" x14ac:dyDescent="0.2">
      <c r="A86" s="152">
        <f>'Общий свод'!C89</f>
        <v>0</v>
      </c>
      <c r="B86" s="306">
        <f>'Общий свод'!N89</f>
        <v>0</v>
      </c>
      <c r="C86" s="307" t="b">
        <f t="shared" si="5"/>
        <v>0</v>
      </c>
      <c r="D86" s="306">
        <f>'Общий свод'!R89</f>
        <v>0</v>
      </c>
      <c r="E86" s="307" t="b">
        <f t="shared" si="6"/>
        <v>0</v>
      </c>
      <c r="F86" s="306">
        <f>'Общий свод'!V89</f>
        <v>0</v>
      </c>
      <c r="G86" s="307" t="b">
        <f t="shared" si="7"/>
        <v>0</v>
      </c>
      <c r="H86" s="306">
        <f>'Общий свод'!Z89</f>
        <v>0</v>
      </c>
      <c r="I86" s="307" t="b">
        <f t="shared" si="8"/>
        <v>0</v>
      </c>
      <c r="J86" s="306">
        <f>'Общий свод'!AD89</f>
        <v>0</v>
      </c>
      <c r="K86" s="307" t="b">
        <f t="shared" si="9"/>
        <v>0</v>
      </c>
    </row>
    <row r="87" spans="1:11" x14ac:dyDescent="0.2">
      <c r="A87" s="152">
        <f>'Общий свод'!C90</f>
        <v>0</v>
      </c>
      <c r="B87" s="306">
        <f>'Общий свод'!N90</f>
        <v>0</v>
      </c>
      <c r="C87" s="307" t="b">
        <f t="shared" si="5"/>
        <v>0</v>
      </c>
      <c r="D87" s="306">
        <f>'Общий свод'!R90</f>
        <v>0</v>
      </c>
      <c r="E87" s="307" t="b">
        <f t="shared" si="6"/>
        <v>0</v>
      </c>
      <c r="F87" s="306">
        <f>'Общий свод'!V90</f>
        <v>0</v>
      </c>
      <c r="G87" s="307" t="b">
        <f t="shared" si="7"/>
        <v>0</v>
      </c>
      <c r="H87" s="306">
        <f>'Общий свод'!Z90</f>
        <v>0</v>
      </c>
      <c r="I87" s="307" t="b">
        <f t="shared" si="8"/>
        <v>0</v>
      </c>
      <c r="J87" s="306">
        <f>'Общий свод'!AD90</f>
        <v>0</v>
      </c>
      <c r="K87" s="307" t="b">
        <f t="shared" si="9"/>
        <v>0</v>
      </c>
    </row>
    <row r="88" spans="1:11" x14ac:dyDescent="0.2">
      <c r="A88" s="152">
        <f>'Общий свод'!C91</f>
        <v>0</v>
      </c>
      <c r="B88" s="306">
        <f>'Общий свод'!N91</f>
        <v>0</v>
      </c>
      <c r="C88" s="307" t="b">
        <f t="shared" si="5"/>
        <v>0</v>
      </c>
      <c r="D88" s="306">
        <f>'Общий свод'!R91</f>
        <v>0</v>
      </c>
      <c r="E88" s="307" t="b">
        <f t="shared" si="6"/>
        <v>0</v>
      </c>
      <c r="F88" s="306">
        <f>'Общий свод'!V91</f>
        <v>0</v>
      </c>
      <c r="G88" s="307" t="b">
        <f t="shared" si="7"/>
        <v>0</v>
      </c>
      <c r="H88" s="306">
        <f>'Общий свод'!Z91</f>
        <v>0</v>
      </c>
      <c r="I88" s="307" t="b">
        <f t="shared" si="8"/>
        <v>0</v>
      </c>
      <c r="J88" s="306">
        <f>'Общий свод'!AD91</f>
        <v>0</v>
      </c>
      <c r="K88" s="307" t="b">
        <f t="shared" si="9"/>
        <v>0</v>
      </c>
    </row>
    <row r="89" spans="1:11" x14ac:dyDescent="0.2">
      <c r="A89" s="152">
        <f>'Общий свод'!C92</f>
        <v>0</v>
      </c>
      <c r="B89" s="306">
        <f>'Общий свод'!N92</f>
        <v>0</v>
      </c>
      <c r="C89" s="307" t="b">
        <f t="shared" si="5"/>
        <v>0</v>
      </c>
      <c r="D89" s="306">
        <f>'Общий свод'!R92</f>
        <v>0</v>
      </c>
      <c r="E89" s="307" t="b">
        <f t="shared" si="6"/>
        <v>0</v>
      </c>
      <c r="F89" s="306">
        <f>'Общий свод'!V92</f>
        <v>0</v>
      </c>
      <c r="G89" s="307" t="b">
        <f t="shared" si="7"/>
        <v>0</v>
      </c>
      <c r="H89" s="306">
        <f>'Общий свод'!Z92</f>
        <v>0</v>
      </c>
      <c r="I89" s="307" t="b">
        <f t="shared" si="8"/>
        <v>0</v>
      </c>
      <c r="J89" s="306">
        <f>'Общий свод'!AD92</f>
        <v>0</v>
      </c>
      <c r="K89" s="307" t="b">
        <f t="shared" si="9"/>
        <v>0</v>
      </c>
    </row>
  </sheetData>
  <sheetProtection password="C62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FFFF00"/>
  </sheetPr>
  <dimension ref="A1:DB167"/>
  <sheetViews>
    <sheetView showGridLines="0" topLeftCell="B7" zoomScaleNormal="100" zoomScalePageLayoutView="90" workbookViewId="0">
      <selection activeCell="U42" sqref="U42"/>
    </sheetView>
  </sheetViews>
  <sheetFormatPr defaultColWidth="9.140625" defaultRowHeight="12.75" x14ac:dyDescent="0.2"/>
  <cols>
    <col min="1" max="1" width="6.7109375" style="6" hidden="1" customWidth="1"/>
    <col min="2" max="2" width="4" style="6" customWidth="1"/>
    <col min="3" max="3" width="4.28515625" style="6" bestFit="1" customWidth="1"/>
    <col min="4" max="4" width="29" style="6" customWidth="1"/>
    <col min="5" max="5" width="9" style="6" customWidth="1"/>
    <col min="6" max="9" width="6.28515625" style="6" customWidth="1"/>
    <col min="10" max="10" width="9.5703125" style="6" customWidth="1"/>
    <col min="11" max="12" width="6.28515625" style="6" customWidth="1"/>
    <col min="13" max="13" width="6.140625" style="6" customWidth="1"/>
    <col min="14" max="14" width="6.85546875" style="6" customWidth="1"/>
    <col min="15" max="17" width="6.28515625" style="6" customWidth="1"/>
    <col min="18" max="18" width="7" style="6" customWidth="1"/>
    <col min="19" max="21" width="6.28515625" style="6" customWidth="1"/>
    <col min="22" max="22" width="5.42578125" style="6" hidden="1" customWidth="1"/>
    <col min="23" max="23" width="6" style="6" hidden="1" customWidth="1"/>
    <col min="24" max="28" width="5.42578125" style="6" hidden="1" customWidth="1"/>
    <col min="29" max="29" width="7.42578125" style="6" hidden="1" customWidth="1"/>
    <col min="30" max="46" width="5.42578125" style="6" hidden="1" customWidth="1"/>
    <col min="47" max="47" width="6.5703125" style="6" customWidth="1"/>
    <col min="48" max="48" width="8.5703125" style="6" customWidth="1"/>
    <col min="49" max="49" width="14.7109375" style="6" customWidth="1"/>
    <col min="50" max="50" width="15.85546875" style="6" customWidth="1"/>
    <col min="51" max="51" width="14.7109375" style="6" customWidth="1"/>
    <col min="52" max="52" width="16.140625" style="6" customWidth="1"/>
    <col min="53" max="53" width="18.5703125" style="6" customWidth="1"/>
    <col min="54" max="54" width="6.85546875" style="1" customWidth="1"/>
    <col min="55" max="80" width="4.28515625" style="1" customWidth="1"/>
    <col min="81" max="106" width="4" style="1" customWidth="1"/>
    <col min="107" max="16384" width="9.140625" style="6"/>
  </cols>
  <sheetData>
    <row r="1" spans="1:106" ht="17.25" customHeight="1" x14ac:dyDescent="0.2">
      <c r="B1" s="79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165"/>
      <c r="BC1" s="80"/>
      <c r="BD1" s="80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</row>
    <row r="2" spans="1:106" ht="30.75" customHeight="1" x14ac:dyDescent="0.2">
      <c r="B2" s="79"/>
      <c r="C2" s="55"/>
      <c r="D2" s="57"/>
      <c r="E2" s="470" t="s">
        <v>16</v>
      </c>
      <c r="F2" s="470"/>
      <c r="G2" s="470"/>
      <c r="H2" s="470"/>
      <c r="I2" s="470"/>
      <c r="J2" s="201"/>
      <c r="K2" s="477" t="str">
        <f>IF(NOT(ISBLANK('СПИСОК КЛАССА'!G1)),'СПИСОК КЛАССА'!G1,"")</f>
        <v>138016</v>
      </c>
      <c r="L2" s="478"/>
      <c r="M2" s="478"/>
      <c r="N2" s="479"/>
      <c r="O2" s="202"/>
      <c r="P2" s="470" t="s">
        <v>17</v>
      </c>
      <c r="Q2" s="470"/>
      <c r="R2" s="470"/>
      <c r="S2" s="477" t="str">
        <f>IF(NOT(ISBLANK('СПИСОК КЛАССА'!I1)),'СПИСОК КЛАССА'!I1,"")</f>
        <v>0703</v>
      </c>
      <c r="T2" s="478"/>
      <c r="U2" s="479"/>
      <c r="V2" s="481"/>
      <c r="W2" s="481"/>
      <c r="X2" s="409"/>
      <c r="Y2" s="58"/>
      <c r="Z2" s="58"/>
      <c r="AA2" s="58"/>
      <c r="AB2" s="58"/>
      <c r="AC2" s="58"/>
      <c r="AD2" s="58"/>
      <c r="AE2" s="58"/>
      <c r="AF2" s="58"/>
      <c r="AG2" s="58"/>
      <c r="AH2" s="58"/>
      <c r="AO2" s="58"/>
      <c r="AP2" s="58"/>
      <c r="AQ2" s="58"/>
      <c r="AR2" s="58"/>
      <c r="AS2" s="58"/>
      <c r="AT2" s="58"/>
      <c r="AU2" s="58"/>
      <c r="AV2" s="55"/>
      <c r="AW2" s="154"/>
      <c r="AX2" s="155"/>
      <c r="AY2" s="155"/>
      <c r="AZ2" s="155"/>
      <c r="BA2" s="155"/>
      <c r="BB2" s="165"/>
      <c r="BC2" s="80"/>
      <c r="BD2" s="80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</row>
    <row r="3" spans="1:106" x14ac:dyDescent="0.2">
      <c r="B3" s="79"/>
      <c r="C3" s="55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156"/>
      <c r="AX3" s="155"/>
      <c r="AY3" s="155"/>
      <c r="AZ3" s="155"/>
      <c r="BA3" s="155"/>
      <c r="BB3" s="165"/>
      <c r="BC3" s="80"/>
      <c r="BD3" s="80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</row>
    <row r="4" spans="1:106" s="10" customFormat="1" ht="23.25" customHeight="1" thickBot="1" x14ac:dyDescent="0.3">
      <c r="B4" s="63"/>
      <c r="C4" s="482" t="s">
        <v>24</v>
      </c>
      <c r="D4" s="482"/>
      <c r="E4" s="482"/>
      <c r="F4" s="482"/>
      <c r="G4" s="483" t="str">
        <f>'СПИСОК КЛАССА'!E3</f>
        <v>МБОУ гимназия № 8</v>
      </c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62"/>
      <c r="AV4" s="63"/>
      <c r="AW4" s="157"/>
      <c r="AX4" s="158"/>
      <c r="AY4" s="158"/>
      <c r="AZ4" s="158"/>
      <c r="BA4" s="158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</row>
    <row r="5" spans="1:106" x14ac:dyDescent="0.2">
      <c r="B5" s="79"/>
      <c r="C5" s="55"/>
      <c r="D5" s="65"/>
      <c r="E5" s="61"/>
      <c r="F5" s="61"/>
      <c r="G5" s="55"/>
      <c r="H5" s="5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59"/>
      <c r="AX5" s="160"/>
      <c r="AY5" s="160"/>
      <c r="AZ5" s="160"/>
      <c r="BA5" s="160"/>
      <c r="BB5" s="165"/>
      <c r="BC5" s="80"/>
      <c r="BD5" s="80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</row>
    <row r="6" spans="1:106" ht="17.25" customHeight="1" thickBot="1" x14ac:dyDescent="0.3">
      <c r="B6" s="79"/>
      <c r="C6" s="55"/>
      <c r="D6" s="66" t="s">
        <v>25</v>
      </c>
      <c r="E6" s="66"/>
      <c r="F6" s="67">
        <f>$A$24</f>
        <v>16</v>
      </c>
      <c r="G6" s="55"/>
      <c r="H6" s="55"/>
      <c r="K6" s="55"/>
      <c r="L6" s="55"/>
      <c r="M6" s="66" t="s">
        <v>18</v>
      </c>
      <c r="N6" s="480" t="s">
        <v>1118</v>
      </c>
      <c r="O6" s="480"/>
      <c r="P6" s="480"/>
      <c r="Q6" s="480"/>
      <c r="R6" s="480"/>
      <c r="S6" s="480"/>
      <c r="T6" s="480"/>
      <c r="U6" s="203"/>
      <c r="V6" s="58"/>
      <c r="W6" s="58"/>
      <c r="X6" s="68"/>
      <c r="Y6" s="68"/>
      <c r="Z6" s="68"/>
      <c r="AA6" s="69"/>
      <c r="AB6" s="60"/>
      <c r="AC6" s="60"/>
      <c r="AD6" s="60"/>
      <c r="AE6" s="60"/>
      <c r="AF6" s="60"/>
      <c r="AG6" s="60"/>
      <c r="AI6" s="58"/>
      <c r="AJ6" s="58"/>
      <c r="AK6" s="58"/>
      <c r="AL6" s="58"/>
      <c r="AM6" s="58"/>
      <c r="AN6" s="58"/>
      <c r="AU6" s="204"/>
      <c r="AW6" s="161"/>
      <c r="AX6" s="453"/>
      <c r="AY6" s="453"/>
      <c r="AZ6" s="453"/>
      <c r="BA6" s="453"/>
      <c r="BB6" s="165"/>
      <c r="BC6" s="80"/>
      <c r="BD6" s="80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</row>
    <row r="7" spans="1:106" x14ac:dyDescent="0.2">
      <c r="B7" s="79"/>
      <c r="C7" s="55"/>
      <c r="D7" s="71"/>
      <c r="E7" s="248"/>
      <c r="F7" s="248"/>
      <c r="G7" s="248"/>
      <c r="H7" s="248"/>
      <c r="I7" s="248"/>
      <c r="J7" s="248"/>
      <c r="K7" s="248"/>
      <c r="L7" s="248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V7" s="60"/>
      <c r="AW7" s="156"/>
      <c r="AX7" s="454"/>
      <c r="AY7" s="454"/>
      <c r="AZ7" s="454"/>
      <c r="BA7" s="160"/>
      <c r="BB7" s="165"/>
      <c r="BC7" s="80"/>
      <c r="BD7" s="80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</row>
    <row r="8" spans="1:106" ht="16.5" thickBot="1" x14ac:dyDescent="0.3">
      <c r="B8" s="82"/>
      <c r="C8" s="455" t="s">
        <v>1036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43"/>
      <c r="AC8" s="443"/>
      <c r="AD8" s="443"/>
      <c r="AE8" s="443"/>
      <c r="AF8" s="443"/>
      <c r="AG8" s="443"/>
      <c r="AH8" s="443"/>
      <c r="AI8" s="443"/>
      <c r="AJ8" s="443"/>
      <c r="AK8" s="443"/>
      <c r="AL8" s="443"/>
      <c r="AM8" s="443"/>
      <c r="AN8" s="443"/>
      <c r="AO8" s="443"/>
      <c r="AP8" s="443"/>
      <c r="AQ8" s="443"/>
      <c r="AR8" s="443"/>
      <c r="AS8" s="200"/>
      <c r="AT8" s="200"/>
      <c r="AU8" s="112"/>
      <c r="AV8" s="112"/>
      <c r="AW8" s="162"/>
      <c r="AX8" s="454"/>
      <c r="AY8" s="454"/>
      <c r="AZ8" s="454"/>
      <c r="BA8" s="160"/>
      <c r="BB8" s="165"/>
      <c r="BC8" s="80"/>
      <c r="BD8" s="80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</row>
    <row r="9" spans="1:106" ht="24.75" customHeight="1" thickBot="1" x14ac:dyDescent="0.25">
      <c r="A9" s="72"/>
      <c r="B9" s="458" t="s">
        <v>10</v>
      </c>
      <c r="C9" s="461" t="s">
        <v>20</v>
      </c>
      <c r="D9" s="464" t="s">
        <v>12</v>
      </c>
      <c r="E9" s="467" t="s">
        <v>26</v>
      </c>
      <c r="F9" s="471" t="s">
        <v>27</v>
      </c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3"/>
      <c r="V9" s="183"/>
      <c r="W9" s="110"/>
      <c r="X9" s="183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457"/>
      <c r="AV9" s="457"/>
      <c r="AW9" s="456"/>
      <c r="AX9" s="456"/>
      <c r="AY9" s="456"/>
      <c r="AZ9" s="456"/>
      <c r="BA9" s="456"/>
      <c r="BB9" s="165"/>
      <c r="BC9" s="80"/>
      <c r="BD9" s="80"/>
      <c r="BE9" s="165"/>
      <c r="BF9" s="165"/>
      <c r="BG9" s="165"/>
      <c r="BH9" s="165"/>
      <c r="BI9" s="165"/>
      <c r="BJ9" s="165"/>
    </row>
    <row r="10" spans="1:106" ht="34.5" customHeight="1" thickBot="1" x14ac:dyDescent="0.25">
      <c r="A10" s="73"/>
      <c r="B10" s="459"/>
      <c r="C10" s="462"/>
      <c r="D10" s="465"/>
      <c r="E10" s="468"/>
      <c r="F10" s="474" t="s">
        <v>1040</v>
      </c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6"/>
      <c r="R10" s="471" t="s">
        <v>1039</v>
      </c>
      <c r="S10" s="472"/>
      <c r="T10" s="472"/>
      <c r="U10" s="473"/>
      <c r="V10" s="183"/>
      <c r="W10" s="110"/>
      <c r="X10" s="183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457"/>
      <c r="AV10" s="457"/>
      <c r="AW10" s="456"/>
      <c r="AX10" s="456"/>
      <c r="AY10" s="456"/>
      <c r="AZ10" s="456"/>
      <c r="BA10" s="456"/>
      <c r="BB10" s="165"/>
      <c r="BC10" s="80"/>
      <c r="BD10" s="80"/>
      <c r="BE10" s="165"/>
      <c r="BF10" s="165"/>
      <c r="BG10" s="165"/>
      <c r="BH10" s="165"/>
      <c r="BI10" s="165"/>
      <c r="BJ10" s="165"/>
    </row>
    <row r="11" spans="1:106" ht="85.5" customHeight="1" thickBot="1" x14ac:dyDescent="0.25">
      <c r="A11" s="73"/>
      <c r="B11" s="460"/>
      <c r="C11" s="463"/>
      <c r="D11" s="466"/>
      <c r="E11" s="469"/>
      <c r="F11" s="411">
        <v>1</v>
      </c>
      <c r="G11" s="412">
        <v>2</v>
      </c>
      <c r="H11" s="412">
        <v>3</v>
      </c>
      <c r="I11" s="412">
        <v>4</v>
      </c>
      <c r="J11" s="412">
        <v>5</v>
      </c>
      <c r="K11" s="412">
        <v>6</v>
      </c>
      <c r="L11" s="412">
        <v>7</v>
      </c>
      <c r="M11" s="412">
        <v>8</v>
      </c>
      <c r="N11" s="412">
        <v>9</v>
      </c>
      <c r="O11" s="412">
        <v>10</v>
      </c>
      <c r="P11" s="412">
        <v>11</v>
      </c>
      <c r="Q11" s="413">
        <v>12</v>
      </c>
      <c r="R11" s="423">
        <v>13</v>
      </c>
      <c r="S11" s="187">
        <v>14</v>
      </c>
      <c r="T11" s="187">
        <v>15</v>
      </c>
      <c r="U11" s="356">
        <v>16</v>
      </c>
      <c r="V11" s="388">
        <v>17</v>
      </c>
      <c r="W11" s="387">
        <v>18</v>
      </c>
      <c r="X11" s="224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457"/>
      <c r="AV11" s="457"/>
      <c r="AW11" s="456"/>
      <c r="AX11" s="456"/>
      <c r="AY11" s="456"/>
      <c r="AZ11" s="456"/>
      <c r="BA11" s="456"/>
      <c r="BB11" s="165"/>
      <c r="BC11" s="80"/>
      <c r="BD11" s="80"/>
      <c r="BE11" s="165"/>
      <c r="BF11" s="165"/>
      <c r="BG11" s="165"/>
      <c r="BH11" s="165"/>
      <c r="BI11" s="165"/>
      <c r="BJ11" s="165"/>
    </row>
    <row r="12" spans="1:106" ht="20.25" hidden="1" customHeight="1" x14ac:dyDescent="0.2">
      <c r="A12" s="73"/>
      <c r="B12" s="284"/>
      <c r="C12" s="128"/>
      <c r="D12" s="129"/>
      <c r="E12" s="415"/>
      <c r="F12" s="233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397"/>
      <c r="R12" s="117"/>
      <c r="S12" s="84"/>
      <c r="T12" s="84"/>
      <c r="U12" s="396"/>
      <c r="V12" s="127"/>
      <c r="W12" s="121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205"/>
      <c r="AV12" s="205"/>
      <c r="AW12" s="11"/>
      <c r="AX12" s="11"/>
      <c r="AY12" s="11"/>
      <c r="AZ12" s="11"/>
      <c r="BA12" s="11"/>
      <c r="BB12" s="165"/>
      <c r="BC12" s="80"/>
      <c r="BD12" s="80"/>
      <c r="BE12" s="165"/>
      <c r="BF12" s="165"/>
      <c r="BG12" s="165"/>
      <c r="BH12" s="165"/>
      <c r="BI12" s="165"/>
      <c r="BJ12" s="165"/>
    </row>
    <row r="13" spans="1:106" ht="20.25" hidden="1" customHeight="1" x14ac:dyDescent="0.2">
      <c r="A13" s="73"/>
      <c r="B13" s="285"/>
      <c r="C13" s="83"/>
      <c r="D13" s="118"/>
      <c r="E13" s="416"/>
      <c r="F13" s="233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397"/>
      <c r="R13" s="410"/>
      <c r="S13" s="89"/>
      <c r="T13" s="89"/>
      <c r="U13" s="397"/>
      <c r="V13" s="117"/>
      <c r="W13" s="122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205"/>
      <c r="AV13" s="205"/>
      <c r="AW13" s="11"/>
      <c r="AX13" s="11"/>
      <c r="AY13" s="11"/>
      <c r="AZ13" s="11"/>
      <c r="BA13" s="11"/>
      <c r="BB13" s="165"/>
      <c r="BC13" s="80"/>
      <c r="BD13" s="80"/>
      <c r="BE13" s="165"/>
      <c r="BF13" s="165"/>
      <c r="BG13" s="165"/>
      <c r="BH13" s="165"/>
      <c r="BI13" s="165"/>
      <c r="BJ13" s="165"/>
    </row>
    <row r="14" spans="1:106" ht="20.25" hidden="1" customHeight="1" x14ac:dyDescent="0.2">
      <c r="A14" s="73"/>
      <c r="B14" s="285"/>
      <c r="C14" s="83"/>
      <c r="D14" s="118"/>
      <c r="E14" s="416"/>
      <c r="F14" s="233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397"/>
      <c r="R14" s="410"/>
      <c r="S14" s="89"/>
      <c r="T14" s="89"/>
      <c r="U14" s="397"/>
      <c r="V14" s="117"/>
      <c r="W14" s="122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205"/>
      <c r="AV14" s="205"/>
      <c r="AW14" s="11"/>
      <c r="AX14" s="11"/>
      <c r="AY14" s="11"/>
      <c r="AZ14" s="11"/>
      <c r="BA14" s="11"/>
      <c r="BB14" s="165"/>
      <c r="BC14" s="80"/>
      <c r="BD14" s="80"/>
      <c r="BE14" s="165"/>
      <c r="BF14" s="165"/>
      <c r="BG14" s="165"/>
      <c r="BH14" s="165"/>
      <c r="BI14" s="165"/>
      <c r="BJ14" s="165"/>
    </row>
    <row r="15" spans="1:106" ht="20.25" hidden="1" customHeight="1" x14ac:dyDescent="0.2">
      <c r="A15" s="73"/>
      <c r="B15" s="285"/>
      <c r="C15" s="83"/>
      <c r="D15" s="118"/>
      <c r="E15" s="416"/>
      <c r="F15" s="233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397"/>
      <c r="R15" s="410"/>
      <c r="S15" s="89"/>
      <c r="T15" s="89"/>
      <c r="U15" s="397"/>
      <c r="V15" s="117"/>
      <c r="W15" s="122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205"/>
      <c r="AV15" s="205"/>
      <c r="AW15" s="11"/>
      <c r="AX15" s="11"/>
      <c r="AY15" s="11"/>
      <c r="AZ15" s="11"/>
      <c r="BA15" s="11"/>
      <c r="BB15" s="165"/>
      <c r="BC15" s="80"/>
      <c r="BD15" s="80"/>
      <c r="BE15" s="165"/>
      <c r="BF15" s="165"/>
      <c r="BG15" s="165"/>
      <c r="BH15" s="165"/>
      <c r="BI15" s="165"/>
      <c r="BJ15" s="165"/>
    </row>
    <row r="16" spans="1:106" ht="20.25" hidden="1" customHeight="1" x14ac:dyDescent="0.2">
      <c r="A16" s="73"/>
      <c r="B16" s="285"/>
      <c r="C16" s="83"/>
      <c r="D16" s="118"/>
      <c r="E16" s="416"/>
      <c r="F16" s="233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397"/>
      <c r="R16" s="410"/>
      <c r="S16" s="89"/>
      <c r="T16" s="89"/>
      <c r="U16" s="397"/>
      <c r="V16" s="117"/>
      <c r="W16" s="122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205"/>
      <c r="AV16" s="205"/>
      <c r="AW16" s="11"/>
      <c r="AX16" s="11"/>
      <c r="AY16" s="11"/>
      <c r="AZ16" s="11"/>
      <c r="BA16" s="11"/>
      <c r="BB16" s="165"/>
      <c r="BC16" s="80"/>
      <c r="BD16" s="80"/>
      <c r="BE16" s="165"/>
      <c r="BF16" s="165"/>
      <c r="BG16" s="165"/>
      <c r="BH16" s="165"/>
      <c r="BI16" s="165"/>
      <c r="BJ16" s="165"/>
    </row>
    <row r="17" spans="1:106" ht="20.25" hidden="1" customHeight="1" x14ac:dyDescent="0.2">
      <c r="A17" s="73"/>
      <c r="B17" s="285"/>
      <c r="C17" s="83"/>
      <c r="D17" s="118"/>
      <c r="E17" s="416"/>
      <c r="F17" s="233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397"/>
      <c r="R17" s="410"/>
      <c r="S17" s="89"/>
      <c r="T17" s="89"/>
      <c r="U17" s="397"/>
      <c r="V17" s="117"/>
      <c r="W17" s="122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205"/>
      <c r="AV17" s="205"/>
      <c r="AW17" s="11"/>
      <c r="AX17" s="11"/>
      <c r="AY17" s="11"/>
      <c r="AZ17" s="11"/>
      <c r="BA17" s="11"/>
      <c r="BB17" s="165"/>
      <c r="BC17" s="80"/>
      <c r="BD17" s="80"/>
      <c r="BE17" s="165"/>
      <c r="BF17" s="165"/>
      <c r="BG17" s="165"/>
      <c r="BH17" s="165"/>
      <c r="BI17" s="165"/>
      <c r="BJ17" s="165"/>
    </row>
    <row r="18" spans="1:106" ht="20.25" hidden="1" customHeight="1" x14ac:dyDescent="0.2">
      <c r="A18" s="73"/>
      <c r="B18" s="285"/>
      <c r="C18" s="83"/>
      <c r="D18" s="118"/>
      <c r="E18" s="416"/>
      <c r="F18" s="233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397"/>
      <c r="R18" s="410"/>
      <c r="S18" s="89"/>
      <c r="T18" s="89"/>
      <c r="U18" s="397"/>
      <c r="V18" s="410"/>
      <c r="W18" s="122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205"/>
      <c r="AV18" s="205"/>
      <c r="AW18" s="11"/>
      <c r="AX18" s="11"/>
      <c r="AY18" s="11"/>
      <c r="AZ18" s="11"/>
      <c r="BA18" s="11"/>
      <c r="BB18" s="165"/>
      <c r="BC18" s="80"/>
      <c r="BD18" s="80"/>
      <c r="BE18" s="165"/>
      <c r="BF18" s="165"/>
      <c r="BG18" s="165"/>
      <c r="BH18" s="165"/>
      <c r="BI18" s="165"/>
      <c r="BJ18" s="165"/>
    </row>
    <row r="19" spans="1:106" ht="20.25" hidden="1" customHeight="1" x14ac:dyDescent="0.2">
      <c r="A19" s="73"/>
      <c r="B19" s="285"/>
      <c r="C19" s="83"/>
      <c r="D19" s="118"/>
      <c r="E19" s="417">
        <v>4</v>
      </c>
      <c r="F19" s="280">
        <f t="shared" ref="F19:U24" ca="1" si="0">COUNTIF(OFFSET(F$25,0,0,$A$23,1),$E19)</f>
        <v>7</v>
      </c>
      <c r="G19" s="95">
        <f t="shared" ca="1" si="0"/>
        <v>3</v>
      </c>
      <c r="H19" s="95">
        <f t="shared" ca="1" si="0"/>
        <v>0</v>
      </c>
      <c r="I19" s="95">
        <f t="shared" ca="1" si="0"/>
        <v>2</v>
      </c>
      <c r="J19" s="95">
        <f t="shared" ca="1" si="0"/>
        <v>0</v>
      </c>
      <c r="K19" s="95">
        <f t="shared" ca="1" si="0"/>
        <v>0</v>
      </c>
      <c r="L19" s="95">
        <f t="shared" ca="1" si="0"/>
        <v>0</v>
      </c>
      <c r="M19" s="95">
        <f t="shared" ca="1" si="0"/>
        <v>0</v>
      </c>
      <c r="N19" s="95">
        <f t="shared" ca="1" si="0"/>
        <v>0</v>
      </c>
      <c r="O19" s="95">
        <f t="shared" ca="1" si="0"/>
        <v>0</v>
      </c>
      <c r="P19" s="95">
        <f t="shared" ca="1" si="0"/>
        <v>0</v>
      </c>
      <c r="Q19" s="414">
        <f t="shared" ca="1" si="0"/>
        <v>0</v>
      </c>
      <c r="R19" s="119">
        <f t="shared" ca="1" si="0"/>
        <v>0</v>
      </c>
      <c r="S19" s="95">
        <f t="shared" ca="1" si="0"/>
        <v>0</v>
      </c>
      <c r="T19" s="95">
        <f t="shared" ca="1" si="0"/>
        <v>0</v>
      </c>
      <c r="U19" s="414"/>
      <c r="V19" s="119"/>
      <c r="W19" s="344"/>
      <c r="X19" s="95"/>
      <c r="Y19" s="95"/>
      <c r="Z19" s="95"/>
      <c r="AA19" s="95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205"/>
      <c r="AV19" s="205"/>
      <c r="AW19" s="11"/>
      <c r="AX19" s="11"/>
      <c r="AY19" s="11"/>
      <c r="AZ19" s="11"/>
      <c r="BA19" s="11"/>
      <c r="BB19" s="165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</row>
    <row r="20" spans="1:106" ht="20.25" hidden="1" customHeight="1" x14ac:dyDescent="0.2">
      <c r="A20" s="73"/>
      <c r="B20" s="286"/>
      <c r="C20" s="93"/>
      <c r="D20" s="94"/>
      <c r="E20" s="417">
        <v>3</v>
      </c>
      <c r="F20" s="280">
        <f t="shared" ca="1" si="0"/>
        <v>7</v>
      </c>
      <c r="G20" s="95">
        <f t="shared" ca="1" si="0"/>
        <v>4</v>
      </c>
      <c r="H20" s="95">
        <f t="shared" ca="1" si="0"/>
        <v>0</v>
      </c>
      <c r="I20" s="95">
        <f t="shared" ca="1" si="0"/>
        <v>1</v>
      </c>
      <c r="J20" s="95">
        <f t="shared" ca="1" si="0"/>
        <v>0</v>
      </c>
      <c r="K20" s="95">
        <f t="shared" ca="1" si="0"/>
        <v>12</v>
      </c>
      <c r="L20" s="95">
        <f t="shared" ca="1" si="0"/>
        <v>0</v>
      </c>
      <c r="M20" s="95">
        <f t="shared" ca="1" si="0"/>
        <v>0</v>
      </c>
      <c r="N20" s="95">
        <f t="shared" ca="1" si="0"/>
        <v>0</v>
      </c>
      <c r="O20" s="95">
        <f t="shared" ca="1" si="0"/>
        <v>0</v>
      </c>
      <c r="P20" s="95">
        <f t="shared" ca="1" si="0"/>
        <v>6</v>
      </c>
      <c r="Q20" s="414">
        <f t="shared" ca="1" si="0"/>
        <v>0</v>
      </c>
      <c r="R20" s="119">
        <f t="shared" ca="1" si="0"/>
        <v>0</v>
      </c>
      <c r="S20" s="95">
        <f t="shared" ca="1" si="0"/>
        <v>0</v>
      </c>
      <c r="T20" s="95">
        <f t="shared" ca="1" si="0"/>
        <v>0</v>
      </c>
      <c r="U20" s="414"/>
      <c r="V20" s="119"/>
      <c r="W20" s="344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206"/>
      <c r="AV20" s="206"/>
      <c r="AW20" s="207"/>
      <c r="AX20" s="207"/>
      <c r="AY20" s="207"/>
      <c r="AZ20" s="207"/>
      <c r="BA20" s="208"/>
      <c r="BB20" s="165"/>
      <c r="BC20" s="80"/>
      <c r="BD20" s="80"/>
      <c r="BE20" s="165"/>
      <c r="BF20" s="165"/>
      <c r="BG20" s="165"/>
      <c r="BH20" s="165"/>
      <c r="BI20" s="165"/>
      <c r="BJ20" s="165"/>
    </row>
    <row r="21" spans="1:106" ht="20.25" hidden="1" customHeight="1" x14ac:dyDescent="0.2">
      <c r="A21" s="73"/>
      <c r="B21" s="287"/>
      <c r="C21" s="98"/>
      <c r="D21" s="99"/>
      <c r="E21" s="418">
        <v>2</v>
      </c>
      <c r="F21" s="280">
        <f t="shared" ca="1" si="0"/>
        <v>1</v>
      </c>
      <c r="G21" s="95">
        <f t="shared" ca="1" si="0"/>
        <v>8</v>
      </c>
      <c r="H21" s="95">
        <f t="shared" ca="1" si="0"/>
        <v>0</v>
      </c>
      <c r="I21" s="95">
        <f t="shared" ca="1" si="0"/>
        <v>2</v>
      </c>
      <c r="J21" s="95">
        <f t="shared" ca="1" si="0"/>
        <v>0</v>
      </c>
      <c r="K21" s="95">
        <f t="shared" ca="1" si="0"/>
        <v>3</v>
      </c>
      <c r="L21" s="95">
        <f t="shared" ca="1" si="0"/>
        <v>0</v>
      </c>
      <c r="M21" s="95">
        <f t="shared" ca="1" si="0"/>
        <v>0</v>
      </c>
      <c r="N21" s="95">
        <f t="shared" ca="1" si="0"/>
        <v>0</v>
      </c>
      <c r="O21" s="95">
        <f t="shared" ca="1" si="0"/>
        <v>0</v>
      </c>
      <c r="P21" s="95">
        <f t="shared" ca="1" si="0"/>
        <v>9</v>
      </c>
      <c r="Q21" s="414">
        <f t="shared" ca="1" si="0"/>
        <v>0</v>
      </c>
      <c r="R21" s="119">
        <f t="shared" ca="1" si="0"/>
        <v>0</v>
      </c>
      <c r="S21" s="95">
        <f t="shared" ca="1" si="0"/>
        <v>0</v>
      </c>
      <c r="T21" s="95">
        <f t="shared" ca="1" si="0"/>
        <v>0</v>
      </c>
      <c r="U21" s="414"/>
      <c r="V21" s="119"/>
      <c r="W21" s="344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206"/>
      <c r="AV21" s="209"/>
      <c r="AW21" s="206"/>
      <c r="AX21" s="209"/>
      <c r="AY21" s="206"/>
      <c r="AZ21" s="209"/>
      <c r="BA21" s="208"/>
      <c r="BB21" s="21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</row>
    <row r="22" spans="1:106" ht="20.25" hidden="1" customHeight="1" x14ac:dyDescent="0.2">
      <c r="A22" s="73"/>
      <c r="B22" s="287"/>
      <c r="C22" s="98"/>
      <c r="D22" s="99">
        <f ca="1">COUNTIF(OFFSET(E$25,0,0,$A$23,1),1)</f>
        <v>8</v>
      </c>
      <c r="E22" s="418">
        <v>1</v>
      </c>
      <c r="F22" s="280">
        <f t="shared" ca="1" si="0"/>
        <v>1</v>
      </c>
      <c r="G22" s="95">
        <f t="shared" ca="1" si="0"/>
        <v>1</v>
      </c>
      <c r="H22" s="95">
        <f t="shared" ca="1" si="0"/>
        <v>0</v>
      </c>
      <c r="I22" s="95">
        <f t="shared" ca="1" si="0"/>
        <v>8</v>
      </c>
      <c r="J22" s="95">
        <f t="shared" ca="1" si="0"/>
        <v>0</v>
      </c>
      <c r="K22" s="95">
        <f t="shared" ca="1" si="0"/>
        <v>1</v>
      </c>
      <c r="L22" s="95">
        <f t="shared" ca="1" si="0"/>
        <v>0</v>
      </c>
      <c r="M22" s="95">
        <f t="shared" ca="1" si="0"/>
        <v>0</v>
      </c>
      <c r="N22" s="95">
        <f t="shared" ca="1" si="0"/>
        <v>0</v>
      </c>
      <c r="O22" s="95">
        <f t="shared" ca="1" si="0"/>
        <v>0</v>
      </c>
      <c r="P22" s="95">
        <f t="shared" ca="1" si="0"/>
        <v>0</v>
      </c>
      <c r="Q22" s="414">
        <f t="shared" ca="1" si="0"/>
        <v>0</v>
      </c>
      <c r="R22" s="119">
        <f t="shared" ca="1" si="0"/>
        <v>0</v>
      </c>
      <c r="S22" s="95">
        <f t="shared" ca="1" si="0"/>
        <v>0</v>
      </c>
      <c r="T22" s="95">
        <f t="shared" ca="1" si="0"/>
        <v>0</v>
      </c>
      <c r="U22" s="414"/>
      <c r="V22" s="119"/>
      <c r="W22" s="344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206"/>
      <c r="AV22" s="209"/>
      <c r="AW22" s="206"/>
      <c r="AX22" s="209"/>
      <c r="AY22" s="206"/>
      <c r="AZ22" s="209"/>
      <c r="BA22" s="208"/>
      <c r="BB22" s="21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</row>
    <row r="23" spans="1:106" ht="20.25" hidden="1" customHeight="1" thickBot="1" x14ac:dyDescent="0.25">
      <c r="A23" s="73">
        <f>COUNT(C25:C10000)</f>
        <v>18</v>
      </c>
      <c r="B23" s="287"/>
      <c r="C23" s="98"/>
      <c r="D23" s="99">
        <f ca="1">COUNTIF(OFFSET(E$25,0,0,$A$23,1),2)</f>
        <v>8</v>
      </c>
      <c r="E23" s="418">
        <v>0</v>
      </c>
      <c r="F23" s="280">
        <f t="shared" ca="1" si="0"/>
        <v>0</v>
      </c>
      <c r="G23" s="95">
        <f t="shared" ca="1" si="0"/>
        <v>0</v>
      </c>
      <c r="H23" s="95">
        <f t="shared" ca="1" si="0"/>
        <v>0</v>
      </c>
      <c r="I23" s="95">
        <f t="shared" ca="1" si="0"/>
        <v>0</v>
      </c>
      <c r="J23" s="95">
        <f t="shared" ca="1" si="0"/>
        <v>0</v>
      </c>
      <c r="K23" s="95">
        <f t="shared" ca="1" si="0"/>
        <v>0</v>
      </c>
      <c r="L23" s="95">
        <f t="shared" ca="1" si="0"/>
        <v>0</v>
      </c>
      <c r="M23" s="95">
        <f t="shared" ca="1" si="0"/>
        <v>0</v>
      </c>
      <c r="N23" s="95">
        <f t="shared" ca="1" si="0"/>
        <v>0</v>
      </c>
      <c r="O23" s="95">
        <f t="shared" ca="1" si="0"/>
        <v>0</v>
      </c>
      <c r="P23" s="95">
        <f t="shared" ca="1" si="0"/>
        <v>0</v>
      </c>
      <c r="Q23" s="414">
        <f t="shared" ca="1" si="0"/>
        <v>0</v>
      </c>
      <c r="R23" s="119">
        <f t="shared" ca="1" si="0"/>
        <v>0</v>
      </c>
      <c r="S23" s="95">
        <f t="shared" ca="1" si="0"/>
        <v>0</v>
      </c>
      <c r="T23" s="95">
        <f t="shared" ca="1" si="0"/>
        <v>0</v>
      </c>
      <c r="U23" s="414"/>
      <c r="V23" s="119"/>
      <c r="W23" s="344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211"/>
      <c r="AV23" s="211"/>
      <c r="AW23" s="212"/>
      <c r="AX23" s="212"/>
      <c r="AY23" s="212"/>
      <c r="AZ23" s="213"/>
      <c r="BA23" s="208"/>
      <c r="BB23" s="21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</row>
    <row r="24" spans="1:106" ht="38.25" hidden="1" customHeight="1" thickBot="1" x14ac:dyDescent="0.25">
      <c r="A24" s="73">
        <f>SUM(A25:A10000)</f>
        <v>16</v>
      </c>
      <c r="B24" s="288" t="s">
        <v>10</v>
      </c>
      <c r="C24" s="103" t="s">
        <v>22</v>
      </c>
      <c r="D24" s="104" t="s">
        <v>23</v>
      </c>
      <c r="E24" s="419" t="s">
        <v>29</v>
      </c>
      <c r="F24" s="280">
        <f ca="1">COUNTIF(OFFSET(F$25,0,0,$A$23,1),$E24)</f>
        <v>0</v>
      </c>
      <c r="G24" s="280">
        <f t="shared" ca="1" si="0"/>
        <v>0</v>
      </c>
      <c r="H24" s="280">
        <f t="shared" ca="1" si="0"/>
        <v>0</v>
      </c>
      <c r="I24" s="280">
        <f t="shared" ca="1" si="0"/>
        <v>3</v>
      </c>
      <c r="J24" s="280">
        <f t="shared" ca="1" si="0"/>
        <v>2</v>
      </c>
      <c r="K24" s="280">
        <f t="shared" ca="1" si="0"/>
        <v>0</v>
      </c>
      <c r="L24" s="280">
        <f t="shared" ca="1" si="0"/>
        <v>3</v>
      </c>
      <c r="M24" s="280">
        <f t="shared" ca="1" si="0"/>
        <v>0</v>
      </c>
      <c r="N24" s="280">
        <f t="shared" ca="1" si="0"/>
        <v>0</v>
      </c>
      <c r="O24" s="280">
        <f t="shared" ca="1" si="0"/>
        <v>2</v>
      </c>
      <c r="P24" s="280">
        <f t="shared" ca="1" si="0"/>
        <v>1</v>
      </c>
      <c r="Q24" s="280">
        <f t="shared" ca="1" si="0"/>
        <v>1</v>
      </c>
      <c r="R24" s="280">
        <f t="shared" ca="1" si="0"/>
        <v>4</v>
      </c>
      <c r="S24" s="280">
        <f t="shared" ca="1" si="0"/>
        <v>12</v>
      </c>
      <c r="T24" s="280">
        <f t="shared" ca="1" si="0"/>
        <v>10</v>
      </c>
      <c r="U24" s="280">
        <f t="shared" ca="1" si="0"/>
        <v>9</v>
      </c>
      <c r="V24" s="400">
        <f t="shared" ref="V24:W24" ca="1" si="1">COUNTIF(OFFSET(V$25,0,0,$A$23,1),$E24)</f>
        <v>0</v>
      </c>
      <c r="W24" s="357">
        <f t="shared" ca="1" si="1"/>
        <v>0</v>
      </c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214"/>
      <c r="AV24" s="215"/>
      <c r="AW24" s="213"/>
      <c r="AX24" s="216"/>
      <c r="AY24" s="213"/>
      <c r="AZ24" s="216"/>
      <c r="BA24" s="208"/>
      <c r="BB24" s="210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</row>
    <row r="25" spans="1:106" ht="15" customHeight="1" x14ac:dyDescent="0.2">
      <c r="A25" s="1">
        <f>IF('СПИСОК КЛАССА'!I25&gt;0,1,0)</f>
        <v>1</v>
      </c>
      <c r="B25" s="289">
        <v>1</v>
      </c>
      <c r="C25" s="77">
        <f>IF(NOT(ISBLANK('СПИСОК КЛАССА'!C25)),'СПИСОК КЛАССА'!C25,"")</f>
        <v>1</v>
      </c>
      <c r="D25" s="106">
        <f>IF(NOT(ISBLANK('СПИСОК КЛАССА'!D25)),IF($A25=1,'СПИСОК КЛАССА'!D25, "УЧЕНИК НЕ ВЫПОЛНЯЛ РАБОТУ"),"")</f>
        <v>1</v>
      </c>
      <c r="E25" s="420">
        <f>IF($C25&lt;&gt;"",'СПИСОК КЛАССА'!I25,"")</f>
        <v>2</v>
      </c>
      <c r="F25" s="281">
        <v>4</v>
      </c>
      <c r="G25" s="150">
        <v>1</v>
      </c>
      <c r="H25" s="150">
        <v>5.4989999999999997</v>
      </c>
      <c r="I25" s="150">
        <v>4</v>
      </c>
      <c r="J25" s="150" t="s">
        <v>1129</v>
      </c>
      <c r="K25" s="150">
        <v>3</v>
      </c>
      <c r="L25" s="150" t="s">
        <v>1130</v>
      </c>
      <c r="M25" s="150">
        <v>12</v>
      </c>
      <c r="N25" s="150" t="s">
        <v>1090</v>
      </c>
      <c r="O25" s="150" t="s">
        <v>29</v>
      </c>
      <c r="P25" s="150">
        <v>2</v>
      </c>
      <c r="Q25" s="433">
        <v>36</v>
      </c>
      <c r="R25" s="345">
        <v>0.38</v>
      </c>
      <c r="S25" s="434">
        <v>0.1</v>
      </c>
      <c r="T25" s="434">
        <v>30</v>
      </c>
      <c r="U25" s="435" t="s">
        <v>29</v>
      </c>
      <c r="V25" s="358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217"/>
      <c r="AV25" s="218"/>
      <c r="AW25" s="219"/>
      <c r="AX25" s="220"/>
      <c r="AY25" s="219"/>
      <c r="AZ25" s="220"/>
      <c r="BA25" s="221"/>
      <c r="BB25" s="222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</row>
    <row r="26" spans="1:106" ht="12.75" customHeight="1" x14ac:dyDescent="0.2">
      <c r="A26" s="1">
        <f>IF('СПИСОК КЛАССА'!I26&gt;0,1,0)</f>
        <v>0</v>
      </c>
      <c r="B26" s="289">
        <v>2</v>
      </c>
      <c r="C26" s="77">
        <f>IF(NOT(ISBLANK('СПИСОК КЛАССА'!C26)),'СПИСОК КЛАССА'!C26,"")</f>
        <v>2</v>
      </c>
      <c r="D26" s="106" t="str">
        <f>IF(NOT(ISBLANK('СПИСОК КЛАССА'!D26)),IF($A26=1,'СПИСОК КЛАССА'!D26, "УЧЕНИК НЕ ВЫПОЛНЯЛ РАБОТУ"),"")</f>
        <v>УЧЕНИК НЕ ВЫПОЛНЯЛ РАБОТУ</v>
      </c>
      <c r="E26" s="421">
        <f>IF($C26&lt;&gt;"",'СПИСОК КЛАССА'!I26,"")</f>
        <v>0</v>
      </c>
      <c r="F26" s="281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433"/>
      <c r="R26" s="281"/>
      <c r="S26" s="150"/>
      <c r="T26" s="150"/>
      <c r="U26" s="389"/>
      <c r="V26" s="163"/>
      <c r="W26" s="359"/>
      <c r="X26" s="163"/>
      <c r="Y26" s="150"/>
      <c r="Z26" s="150"/>
      <c r="AA26" s="150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217"/>
      <c r="AV26" s="218"/>
      <c r="AW26" s="219"/>
      <c r="AX26" s="220"/>
      <c r="AY26" s="219"/>
      <c r="AZ26" s="220"/>
      <c r="BA26" s="221"/>
      <c r="BB26" s="222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</row>
    <row r="27" spans="1:106" ht="12.75" customHeight="1" x14ac:dyDescent="0.2">
      <c r="A27" s="1">
        <f>IF('СПИСОК КЛАССА'!I27&gt;0,1,0)</f>
        <v>1</v>
      </c>
      <c r="B27" s="289">
        <v>3</v>
      </c>
      <c r="C27" s="77">
        <f>IF(NOT(ISBLANK('СПИСОК КЛАССА'!C27)),'СПИСОК КЛАССА'!C27,"")</f>
        <v>3</v>
      </c>
      <c r="D27" s="106">
        <f>IF(NOT(ISBLANK('СПИСОК КЛАССА'!D27)),IF($A27=1,'СПИСОК КЛАССА'!D27, "УЧЕНИК НЕ ВЫПОЛНЯЛ РАБОТУ"),"")</f>
        <v>3</v>
      </c>
      <c r="E27" s="421">
        <f>IF($C27&lt;&gt;"",'СПИСОК КЛАССА'!I27,"")</f>
        <v>1</v>
      </c>
      <c r="F27" s="281">
        <v>3</v>
      </c>
      <c r="G27" s="150">
        <v>4</v>
      </c>
      <c r="H27" s="150">
        <v>3.3000000000000002E-2</v>
      </c>
      <c r="I27" s="150">
        <v>1</v>
      </c>
      <c r="J27" s="150" t="s">
        <v>1085</v>
      </c>
      <c r="K27" s="150">
        <v>3</v>
      </c>
      <c r="L27" s="150" t="s">
        <v>1131</v>
      </c>
      <c r="M27" s="150">
        <v>6</v>
      </c>
      <c r="N27" s="150" t="s">
        <v>1089</v>
      </c>
      <c r="O27" s="150">
        <v>20</v>
      </c>
      <c r="P27" s="150">
        <v>2</v>
      </c>
      <c r="Q27" s="433">
        <v>204</v>
      </c>
      <c r="R27" s="281">
        <v>820</v>
      </c>
      <c r="S27" s="150" t="s">
        <v>29</v>
      </c>
      <c r="T27" s="150" t="s">
        <v>29</v>
      </c>
      <c r="U27" s="389">
        <v>13</v>
      </c>
      <c r="V27" s="163"/>
      <c r="W27" s="359"/>
      <c r="X27" s="163"/>
      <c r="Y27" s="150"/>
      <c r="Z27" s="150"/>
      <c r="AA27" s="150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217"/>
      <c r="AV27" s="218"/>
      <c r="AW27" s="219"/>
      <c r="AX27" s="220"/>
      <c r="AY27" s="219"/>
      <c r="AZ27" s="220"/>
      <c r="BA27" s="221"/>
      <c r="BB27" s="222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</row>
    <row r="28" spans="1:106" ht="12.75" customHeight="1" x14ac:dyDescent="0.2">
      <c r="A28" s="1">
        <f>IF('СПИСОК КЛАССА'!I28&gt;0,1,0)</f>
        <v>1</v>
      </c>
      <c r="B28" s="289">
        <v>4</v>
      </c>
      <c r="C28" s="77">
        <f>IF(NOT(ISBLANK('СПИСОК КЛАССА'!C28)),'СПИСОК КЛАССА'!C28,"")</f>
        <v>4</v>
      </c>
      <c r="D28" s="106">
        <f>IF(NOT(ISBLANK('СПИСОК КЛАССА'!D28)),IF($A28=1,'СПИСОК КЛАССА'!D28, "УЧЕНИК НЕ ВЫПОЛНЯЛ РАБОТУ"),"")</f>
        <v>4</v>
      </c>
      <c r="E28" s="421">
        <f>IF($C28&lt;&gt;"",'СПИСОК КЛАССА'!I28,"")</f>
        <v>1</v>
      </c>
      <c r="F28" s="150">
        <v>3</v>
      </c>
      <c r="G28" s="150">
        <v>3</v>
      </c>
      <c r="H28" s="150">
        <v>24.712</v>
      </c>
      <c r="I28" s="150">
        <v>4</v>
      </c>
      <c r="J28" s="150" t="s">
        <v>1085</v>
      </c>
      <c r="K28" s="150">
        <v>2</v>
      </c>
      <c r="L28" s="150" t="s">
        <v>1087</v>
      </c>
      <c r="M28" s="150">
        <v>6</v>
      </c>
      <c r="N28" s="150" t="s">
        <v>1089</v>
      </c>
      <c r="O28" s="150">
        <v>15</v>
      </c>
      <c r="P28" s="150">
        <v>2</v>
      </c>
      <c r="Q28" s="150" t="s">
        <v>29</v>
      </c>
      <c r="R28" s="150" t="s">
        <v>29</v>
      </c>
      <c r="S28" s="150" t="s">
        <v>29</v>
      </c>
      <c r="T28" s="150" t="s">
        <v>29</v>
      </c>
      <c r="U28" s="150" t="s">
        <v>29</v>
      </c>
      <c r="V28" s="163"/>
      <c r="W28" s="359"/>
      <c r="X28" s="163"/>
      <c r="Y28" s="150"/>
      <c r="Z28" s="150"/>
      <c r="AA28" s="150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217"/>
      <c r="AV28" s="218"/>
      <c r="AW28" s="219"/>
      <c r="AX28" s="220"/>
      <c r="AY28" s="219"/>
      <c r="AZ28" s="220"/>
      <c r="BA28" s="221"/>
      <c r="BB28" s="222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</row>
    <row r="29" spans="1:106" ht="12.75" customHeight="1" x14ac:dyDescent="0.2">
      <c r="A29" s="1">
        <f>IF('СПИСОК КЛАССА'!I29&gt;0,1,0)</f>
        <v>1</v>
      </c>
      <c r="B29" s="289">
        <v>5</v>
      </c>
      <c r="C29" s="77">
        <f>IF(NOT(ISBLANK('СПИСОК КЛАССА'!C29)),'СПИСОК КЛАССА'!C29,"")</f>
        <v>5</v>
      </c>
      <c r="D29" s="106">
        <f>IF(NOT(ISBLANK('СПИСОК КЛАССА'!D29)),IF($A29=1,'СПИСОК КЛАССА'!D29, "УЧЕНИК НЕ ВЫПОЛНЯЛ РАБОТУ"),"")</f>
        <v>5</v>
      </c>
      <c r="E29" s="421">
        <f>IF($C29&lt;&gt;"",'СПИСОК КЛАССА'!I29,"")</f>
        <v>2</v>
      </c>
      <c r="F29" s="150">
        <v>3</v>
      </c>
      <c r="G29" s="150">
        <v>4</v>
      </c>
      <c r="H29" s="150">
        <v>2.5211999999999999</v>
      </c>
      <c r="I29" s="150" t="s">
        <v>29</v>
      </c>
      <c r="J29" s="150" t="s">
        <v>29</v>
      </c>
      <c r="K29" s="150">
        <v>2</v>
      </c>
      <c r="L29" s="150" t="s">
        <v>1087</v>
      </c>
      <c r="M29" s="150">
        <v>6</v>
      </c>
      <c r="N29" s="150" t="s">
        <v>1089</v>
      </c>
      <c r="O29" s="150" t="s">
        <v>29</v>
      </c>
      <c r="P29" s="150">
        <v>2</v>
      </c>
      <c r="Q29" s="150">
        <v>90</v>
      </c>
      <c r="R29" s="150">
        <v>840</v>
      </c>
      <c r="S29" s="150" t="s">
        <v>29</v>
      </c>
      <c r="T29" s="150" t="s">
        <v>29</v>
      </c>
      <c r="U29" s="150" t="s">
        <v>29</v>
      </c>
      <c r="V29" s="163"/>
      <c r="W29" s="359"/>
      <c r="X29" s="163"/>
      <c r="Y29" s="150"/>
      <c r="Z29" s="150"/>
      <c r="AA29" s="150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217"/>
      <c r="AV29" s="218"/>
      <c r="AW29" s="219"/>
      <c r="AX29" s="220"/>
      <c r="AY29" s="219"/>
      <c r="AZ29" s="220"/>
      <c r="BA29" s="221"/>
      <c r="BB29" s="222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</row>
    <row r="30" spans="1:106" ht="12.75" customHeight="1" x14ac:dyDescent="0.2">
      <c r="A30" s="1">
        <f>IF('СПИСОК КЛАССА'!I30&gt;0,1,0)</f>
        <v>1</v>
      </c>
      <c r="B30" s="289">
        <v>6</v>
      </c>
      <c r="C30" s="77">
        <f>IF(NOT(ISBLANK('СПИСОК КЛАССА'!C30)),'СПИСОК КЛАССА'!C30,"")</f>
        <v>6</v>
      </c>
      <c r="D30" s="106">
        <f>IF(NOT(ISBLANK('СПИСОК КЛАССА'!D30)),IF($A30=1,'СПИСОК КЛАССА'!D30, "УЧЕНИК НЕ ВЫПОЛНЯЛ РАБОТУ"),"")</f>
        <v>6</v>
      </c>
      <c r="E30" s="421">
        <f>IF($C30&lt;&gt;"",'СПИСОК КЛАССА'!I30,"")</f>
        <v>1</v>
      </c>
      <c r="F30" s="150">
        <v>1</v>
      </c>
      <c r="G30" s="150">
        <v>2</v>
      </c>
      <c r="H30" s="150">
        <v>9.32</v>
      </c>
      <c r="I30" s="150">
        <v>1</v>
      </c>
      <c r="J30" s="150" t="s">
        <v>1132</v>
      </c>
      <c r="K30" s="150">
        <v>3</v>
      </c>
      <c r="L30" s="150" t="s">
        <v>1088</v>
      </c>
      <c r="M30" s="150">
        <v>12</v>
      </c>
      <c r="N30" s="150" t="s">
        <v>1090</v>
      </c>
      <c r="O30" s="150">
        <v>15</v>
      </c>
      <c r="P30" s="150">
        <v>3</v>
      </c>
      <c r="Q30" s="150">
        <v>186</v>
      </c>
      <c r="R30" s="150" t="s">
        <v>29</v>
      </c>
      <c r="S30" s="150" t="s">
        <v>29</v>
      </c>
      <c r="T30" s="150" t="s">
        <v>29</v>
      </c>
      <c r="U30" s="150">
        <v>20</v>
      </c>
      <c r="V30" s="163"/>
      <c r="W30" s="359"/>
      <c r="X30" s="163"/>
      <c r="Y30" s="150"/>
      <c r="Z30" s="150"/>
      <c r="AA30" s="150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217"/>
      <c r="AV30" s="218"/>
      <c r="AW30" s="219"/>
      <c r="AX30" s="220"/>
      <c r="AY30" s="219"/>
      <c r="AZ30" s="220"/>
      <c r="BA30" s="221"/>
      <c r="BB30" s="222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</row>
    <row r="31" spans="1:106" ht="12.75" customHeight="1" x14ac:dyDescent="0.2">
      <c r="A31" s="1">
        <f>IF('СПИСОК КЛАССА'!I31&gt;0,1,0)</f>
        <v>1</v>
      </c>
      <c r="B31" s="289">
        <v>7</v>
      </c>
      <c r="C31" s="77">
        <f>IF(NOT(ISBLANK('СПИСОК КЛАССА'!C31)),'СПИСОК КЛАССА'!C31,"")</f>
        <v>7</v>
      </c>
      <c r="D31" s="106">
        <f>IF(NOT(ISBLANK('СПИСОК КЛАССА'!D31)),IF($A31=1,'СПИСОК КЛАССА'!D31, "УЧЕНИК НЕ ВЫПОЛНЯЛ РАБОТУ"),"")</f>
        <v>7</v>
      </c>
      <c r="E31" s="421">
        <f>IF($C31&lt;&gt;"",'СПИСОК КЛАССА'!I31,"")</f>
        <v>1</v>
      </c>
      <c r="F31" s="150">
        <v>3</v>
      </c>
      <c r="G31" s="150">
        <v>4</v>
      </c>
      <c r="H31" s="150">
        <v>23.411999999999999</v>
      </c>
      <c r="I31" s="150">
        <v>3</v>
      </c>
      <c r="J31" s="150" t="s">
        <v>1085</v>
      </c>
      <c r="K31" s="150">
        <v>3</v>
      </c>
      <c r="L31" s="150" t="s">
        <v>1087</v>
      </c>
      <c r="M31" s="150">
        <v>6</v>
      </c>
      <c r="N31" s="150" t="s">
        <v>1089</v>
      </c>
      <c r="O31" s="150">
        <v>15</v>
      </c>
      <c r="P31" s="150">
        <v>2</v>
      </c>
      <c r="Q31" s="150">
        <v>204</v>
      </c>
      <c r="R31" s="150">
        <v>840</v>
      </c>
      <c r="S31" s="150" t="s">
        <v>29</v>
      </c>
      <c r="T31" s="150" t="s">
        <v>29</v>
      </c>
      <c r="U31" s="150">
        <v>43</v>
      </c>
      <c r="V31" s="163"/>
      <c r="W31" s="359"/>
      <c r="X31" s="163"/>
      <c r="Y31" s="150"/>
      <c r="Z31" s="150"/>
      <c r="AA31" s="150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217"/>
      <c r="AV31" s="218"/>
      <c r="AW31" s="219"/>
      <c r="AX31" s="220"/>
      <c r="AY31" s="219"/>
      <c r="AZ31" s="220"/>
      <c r="BA31" s="221"/>
      <c r="BB31" s="222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</row>
    <row r="32" spans="1:106" ht="12.75" customHeight="1" x14ac:dyDescent="0.2">
      <c r="A32" s="1">
        <f>IF('СПИСОК КЛАССА'!I32&gt;0,1,0)</f>
        <v>0</v>
      </c>
      <c r="B32" s="289">
        <v>8</v>
      </c>
      <c r="C32" s="77">
        <f>IF(NOT(ISBLANK('СПИСОК КЛАССА'!C32)),'СПИСОК КЛАССА'!C32,"")</f>
        <v>8</v>
      </c>
      <c r="D32" s="106" t="str">
        <f>IF(NOT(ISBLANK('СПИСОК КЛАССА'!D32)),IF($A32=1,'СПИСОК КЛАССА'!D32, "УЧЕНИК НЕ ВЫПОЛНЯЛ РАБОТУ"),"")</f>
        <v>УЧЕНИК НЕ ВЫПОЛНЯЛ РАБОТУ</v>
      </c>
      <c r="E32" s="421">
        <f>IF($C32&lt;&gt;"",'СПИСОК КЛАССА'!I32,"")</f>
        <v>0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63"/>
      <c r="W32" s="359"/>
      <c r="X32" s="163"/>
      <c r="Y32" s="150"/>
      <c r="Z32" s="150"/>
      <c r="AA32" s="150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217"/>
      <c r="AV32" s="218"/>
      <c r="AW32" s="219"/>
      <c r="AX32" s="220"/>
      <c r="AY32" s="219"/>
      <c r="AZ32" s="220"/>
      <c r="BA32" s="221"/>
      <c r="BB32" s="222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</row>
    <row r="33" spans="1:80" ht="12.75" customHeight="1" x14ac:dyDescent="0.2">
      <c r="A33" s="1">
        <f>IF('СПИСОК КЛАССА'!I33&gt;0,1,0)</f>
        <v>1</v>
      </c>
      <c r="B33" s="289">
        <v>9</v>
      </c>
      <c r="C33" s="77">
        <f>IF(NOT(ISBLANK('СПИСОК КЛАССА'!C33)),'СПИСОК КЛАССА'!C33,"")</f>
        <v>9</v>
      </c>
      <c r="D33" s="106">
        <f>IF(NOT(ISBLANK('СПИСОК КЛАССА'!D33)),IF($A33=1,'СПИСОК КЛАССА'!D33, "УЧЕНИК НЕ ВЫПОЛНЯЛ РАБОТУ"),"")</f>
        <v>9</v>
      </c>
      <c r="E33" s="421">
        <f>IF($C33&lt;&gt;"",'СПИСОК КЛАССА'!I33,"")</f>
        <v>1</v>
      </c>
      <c r="F33" s="150">
        <v>3</v>
      </c>
      <c r="G33" s="150">
        <v>2</v>
      </c>
      <c r="H33" s="150">
        <v>35.4</v>
      </c>
      <c r="I33" s="150">
        <v>1</v>
      </c>
      <c r="J33" s="150" t="s">
        <v>1085</v>
      </c>
      <c r="K33" s="150">
        <v>2</v>
      </c>
      <c r="L33" s="150" t="s">
        <v>1087</v>
      </c>
      <c r="M33" s="150">
        <v>6</v>
      </c>
      <c r="N33" s="150" t="s">
        <v>1133</v>
      </c>
      <c r="O33" s="150">
        <v>15</v>
      </c>
      <c r="P33" s="150">
        <v>2</v>
      </c>
      <c r="Q33" s="150">
        <v>36</v>
      </c>
      <c r="R33" s="150">
        <v>830</v>
      </c>
      <c r="S33" s="150">
        <v>0.2</v>
      </c>
      <c r="T33" s="150">
        <v>30</v>
      </c>
      <c r="U33" s="150">
        <v>3</v>
      </c>
      <c r="V33" s="163"/>
      <c r="W33" s="359"/>
      <c r="X33" s="163"/>
      <c r="Y33" s="150"/>
      <c r="Z33" s="150"/>
      <c r="AA33" s="150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217"/>
      <c r="AV33" s="218"/>
      <c r="AW33" s="219"/>
      <c r="AX33" s="220"/>
      <c r="AY33" s="219"/>
      <c r="AZ33" s="220"/>
      <c r="BA33" s="221"/>
      <c r="BB33" s="222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</row>
    <row r="34" spans="1:80" ht="12.75" customHeight="1" x14ac:dyDescent="0.2">
      <c r="A34" s="1">
        <f>IF('СПИСОК КЛАССА'!I34&gt;0,1,0)</f>
        <v>1</v>
      </c>
      <c r="B34" s="289">
        <v>10</v>
      </c>
      <c r="C34" s="77">
        <f>IF(NOT(ISBLANK('СПИСОК КЛАССА'!C34)),'СПИСОК КЛАССА'!C34,"")</f>
        <v>10</v>
      </c>
      <c r="D34" s="106">
        <f>IF(NOT(ISBLANK('СПИСОК КЛАССА'!D34)),IF($A34=1,'СПИСОК КЛАССА'!D34, "УЧЕНИК НЕ ВЫПОЛНЯЛ РАБОТУ"),"")</f>
        <v>10</v>
      </c>
      <c r="E34" s="421">
        <f>IF($C34&lt;&gt;"",'СПИСОК КЛАССА'!I34,"")</f>
        <v>2</v>
      </c>
      <c r="F34" s="150">
        <v>4</v>
      </c>
      <c r="G34" s="150">
        <v>2</v>
      </c>
      <c r="H34" s="150">
        <v>9.32</v>
      </c>
      <c r="I34" s="150">
        <v>1</v>
      </c>
      <c r="J34" s="150" t="s">
        <v>1086</v>
      </c>
      <c r="K34" s="150">
        <v>3</v>
      </c>
      <c r="L34" s="150" t="s">
        <v>1088</v>
      </c>
      <c r="M34" s="150">
        <v>12</v>
      </c>
      <c r="N34" s="150" t="s">
        <v>1090</v>
      </c>
      <c r="O34" s="150">
        <v>15</v>
      </c>
      <c r="P34" s="150">
        <v>3</v>
      </c>
      <c r="Q34" s="150">
        <v>186</v>
      </c>
      <c r="R34" s="150">
        <v>920</v>
      </c>
      <c r="S34" s="150">
        <v>8</v>
      </c>
      <c r="T34" s="150">
        <v>20.399999999999999</v>
      </c>
      <c r="U34" s="150">
        <v>124</v>
      </c>
      <c r="V34" s="163"/>
      <c r="W34" s="359"/>
      <c r="X34" s="163"/>
      <c r="Y34" s="150"/>
      <c r="Z34" s="150"/>
      <c r="AA34" s="150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217"/>
      <c r="AV34" s="218"/>
      <c r="AW34" s="219"/>
      <c r="AX34" s="220"/>
      <c r="AY34" s="219"/>
      <c r="AZ34" s="220"/>
      <c r="BA34" s="221"/>
      <c r="BB34" s="222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</row>
    <row r="35" spans="1:80" ht="12.75" customHeight="1" x14ac:dyDescent="0.2">
      <c r="A35" s="1">
        <f>IF('СПИСОК КЛАССА'!I35&gt;0,1,0)</f>
        <v>1</v>
      </c>
      <c r="B35" s="289">
        <v>11</v>
      </c>
      <c r="C35" s="77">
        <f>IF(NOT(ISBLANK('СПИСОК КЛАССА'!C35)),'СПИСОК КЛАССА'!C35,"")</f>
        <v>11</v>
      </c>
      <c r="D35" s="106">
        <f>IF(NOT(ISBLANK('СПИСОК КЛАССА'!D35)),IF($A35=1,'СПИСОК КЛАССА'!D35, "УЧЕНИК НЕ ВЫПОЛНЯЛ РАБОТУ"),"")</f>
        <v>11</v>
      </c>
      <c r="E35" s="421">
        <f>IF($C35&lt;&gt;"",'СПИСОК КЛАССА'!I35,"")</f>
        <v>2</v>
      </c>
      <c r="F35" s="150">
        <v>4</v>
      </c>
      <c r="G35" s="150">
        <v>2</v>
      </c>
      <c r="H35" s="150">
        <v>5.1989999999999998</v>
      </c>
      <c r="I35" s="150">
        <v>2</v>
      </c>
      <c r="J35" s="150" t="s">
        <v>1134</v>
      </c>
      <c r="K35" s="150">
        <v>1</v>
      </c>
      <c r="L35" s="150" t="s">
        <v>29</v>
      </c>
      <c r="M35" s="150">
        <v>8</v>
      </c>
      <c r="N35" s="150" t="s">
        <v>1090</v>
      </c>
      <c r="O35" s="150">
        <v>15</v>
      </c>
      <c r="P35" s="150">
        <v>3</v>
      </c>
      <c r="Q35" s="150">
        <v>360</v>
      </c>
      <c r="R35" s="150">
        <v>920</v>
      </c>
      <c r="S35" s="150" t="s">
        <v>29</v>
      </c>
      <c r="T35" s="150">
        <v>3.4</v>
      </c>
      <c r="U35" s="150" t="s">
        <v>29</v>
      </c>
      <c r="V35" s="163"/>
      <c r="W35" s="359"/>
      <c r="X35" s="163"/>
      <c r="Y35" s="150"/>
      <c r="Z35" s="150"/>
      <c r="AA35" s="150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217"/>
      <c r="AV35" s="218"/>
      <c r="AW35" s="219"/>
      <c r="AX35" s="220"/>
      <c r="AY35" s="219"/>
      <c r="AZ35" s="220"/>
      <c r="BA35" s="221"/>
      <c r="BB35" s="222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</row>
    <row r="36" spans="1:80" ht="12.75" customHeight="1" x14ac:dyDescent="0.2">
      <c r="A36" s="1">
        <f>IF('СПИСОК КЛАССА'!I36&gt;0,1,0)</f>
        <v>1</v>
      </c>
      <c r="B36" s="289">
        <v>12</v>
      </c>
      <c r="C36" s="77">
        <f>IF(NOT(ISBLANK('СПИСОК КЛАССА'!C36)),'СПИСОК КЛАССА'!C36,"")</f>
        <v>12</v>
      </c>
      <c r="D36" s="106">
        <f>IF(NOT(ISBLANK('СПИСОК КЛАССА'!D36)),IF($A36=1,'СПИСОК КЛАССА'!D36, "УЧЕНИК НЕ ВЫПОЛНЯЛ РАБОТУ"),"")</f>
        <v>12</v>
      </c>
      <c r="E36" s="421">
        <f>IF($C36&lt;&gt;"",'СПИСОК КЛАССА'!I36,"")</f>
        <v>1</v>
      </c>
      <c r="F36" s="150">
        <v>2</v>
      </c>
      <c r="G36" s="150">
        <v>3</v>
      </c>
      <c r="H36" s="150">
        <v>13.6</v>
      </c>
      <c r="I36" s="150">
        <v>2</v>
      </c>
      <c r="J36" s="150" t="s">
        <v>1089</v>
      </c>
      <c r="K36" s="150">
        <v>3</v>
      </c>
      <c r="L36" s="150" t="s">
        <v>1135</v>
      </c>
      <c r="M36" s="150">
        <v>6</v>
      </c>
      <c r="N36" s="150" t="s">
        <v>1089</v>
      </c>
      <c r="O36" s="150">
        <v>15</v>
      </c>
      <c r="P36" s="150">
        <v>2</v>
      </c>
      <c r="Q36" s="150">
        <v>225</v>
      </c>
      <c r="R36" s="150">
        <v>850</v>
      </c>
      <c r="S36" s="150" t="s">
        <v>29</v>
      </c>
      <c r="T36" s="150">
        <v>23.85</v>
      </c>
      <c r="U36" s="150">
        <v>12.76</v>
      </c>
      <c r="V36" s="163"/>
      <c r="W36" s="359"/>
      <c r="X36" s="163"/>
      <c r="Y36" s="150"/>
      <c r="Z36" s="150"/>
      <c r="AA36" s="150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217"/>
      <c r="AV36" s="218"/>
      <c r="AW36" s="219"/>
      <c r="AX36" s="220"/>
      <c r="AY36" s="219"/>
      <c r="AZ36" s="220"/>
      <c r="BA36" s="221"/>
      <c r="BB36" s="222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</row>
    <row r="37" spans="1:80" ht="12.75" customHeight="1" x14ac:dyDescent="0.2">
      <c r="A37" s="1">
        <f>IF('СПИСОК КЛАССА'!I37&gt;0,1,0)</f>
        <v>1</v>
      </c>
      <c r="B37" s="289">
        <v>13</v>
      </c>
      <c r="C37" s="77">
        <f>IF(NOT(ISBLANK('СПИСОК КЛАССА'!C37)),'СПИСОК КЛАССА'!C37,"")</f>
        <v>13</v>
      </c>
      <c r="D37" s="106">
        <f>IF(NOT(ISBLANK('СПИСОК КЛАССА'!D37)),IF($A37=1,'СПИСОК КЛАССА'!D37, "УЧЕНИК НЕ ВЫПОЛНЯЛ РАБОТУ"),"")</f>
        <v>13</v>
      </c>
      <c r="E37" s="421">
        <f>IF($C37&lt;&gt;"",'СПИСОК КЛАССА'!I37,"")</f>
        <v>2</v>
      </c>
      <c r="F37" s="150">
        <v>4</v>
      </c>
      <c r="G37" s="150">
        <v>2</v>
      </c>
      <c r="H37" s="150">
        <v>15.69</v>
      </c>
      <c r="I37" s="150" t="s">
        <v>29</v>
      </c>
      <c r="J37" s="150" t="s">
        <v>1086</v>
      </c>
      <c r="K37" s="150">
        <v>3</v>
      </c>
      <c r="L37" s="150" t="s">
        <v>1088</v>
      </c>
      <c r="M37" s="150">
        <v>12</v>
      </c>
      <c r="N37" s="150" t="s">
        <v>1090</v>
      </c>
      <c r="O37" s="150">
        <v>15</v>
      </c>
      <c r="P37" s="150">
        <v>3</v>
      </c>
      <c r="Q37" s="150">
        <v>174.12</v>
      </c>
      <c r="R37" s="150">
        <v>910</v>
      </c>
      <c r="S37" s="150">
        <v>-124</v>
      </c>
      <c r="T37" s="150" t="s">
        <v>29</v>
      </c>
      <c r="U37" s="150" t="s">
        <v>29</v>
      </c>
      <c r="V37" s="163"/>
      <c r="W37" s="359"/>
      <c r="X37" s="163"/>
      <c r="Y37" s="150"/>
      <c r="Z37" s="150"/>
      <c r="AA37" s="150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217"/>
      <c r="AV37" s="218"/>
      <c r="AW37" s="219"/>
      <c r="AX37" s="220"/>
      <c r="AY37" s="219"/>
      <c r="AZ37" s="220"/>
      <c r="BA37" s="221"/>
      <c r="BB37" s="222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</row>
    <row r="38" spans="1:80" ht="12.75" customHeight="1" x14ac:dyDescent="0.2">
      <c r="A38" s="1">
        <f>IF('СПИСОК КЛАССА'!I38&gt;0,1,0)</f>
        <v>1</v>
      </c>
      <c r="B38" s="289">
        <v>14</v>
      </c>
      <c r="C38" s="77">
        <f>IF(NOT(ISBLANK('СПИСОК КЛАССА'!C38)),'СПИСОК КЛАССА'!C38,"")</f>
        <v>14</v>
      </c>
      <c r="D38" s="106">
        <f>IF(NOT(ISBLANK('СПИСОК КЛАССА'!D38)),IF($A38=1,'СПИСОК КЛАССА'!D38, "УЧЕНИК НЕ ВЫПОЛНЯЛ РАБОТУ"),"")</f>
        <v>14</v>
      </c>
      <c r="E38" s="421">
        <f>IF($C38&lt;&gt;"",'СПИСОК КЛАССА'!I38,"")</f>
        <v>1</v>
      </c>
      <c r="F38" s="150">
        <v>3</v>
      </c>
      <c r="G38" s="150">
        <v>3</v>
      </c>
      <c r="H38" s="150">
        <v>13.61</v>
      </c>
      <c r="I38" s="150" t="s">
        <v>29</v>
      </c>
      <c r="J38" s="150" t="s">
        <v>29</v>
      </c>
      <c r="K38" s="150">
        <v>3</v>
      </c>
      <c r="L38" s="150" t="s">
        <v>1087</v>
      </c>
      <c r="M38" s="150">
        <v>6</v>
      </c>
      <c r="N38" s="150" t="s">
        <v>1090</v>
      </c>
      <c r="O38" s="150">
        <v>15</v>
      </c>
      <c r="P38" s="150">
        <v>2</v>
      </c>
      <c r="Q38" s="150">
        <v>204</v>
      </c>
      <c r="R38" s="150">
        <v>840</v>
      </c>
      <c r="S38" s="150" t="s">
        <v>29</v>
      </c>
      <c r="T38" s="150" t="s">
        <v>29</v>
      </c>
      <c r="U38" s="150">
        <v>15</v>
      </c>
      <c r="V38" s="163"/>
      <c r="W38" s="359"/>
      <c r="X38" s="163"/>
      <c r="Y38" s="150"/>
      <c r="Z38" s="150"/>
      <c r="AA38" s="150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217"/>
      <c r="AV38" s="218"/>
      <c r="AW38" s="219"/>
      <c r="AX38" s="220"/>
      <c r="AY38" s="219"/>
      <c r="AZ38" s="220"/>
      <c r="BA38" s="221"/>
      <c r="BB38" s="222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</row>
    <row r="39" spans="1:80" ht="12.75" customHeight="1" x14ac:dyDescent="0.2">
      <c r="A39" s="1">
        <f>IF('СПИСОК КЛАССА'!I39&gt;0,1,0)</f>
        <v>1</v>
      </c>
      <c r="B39" s="289">
        <v>15</v>
      </c>
      <c r="C39" s="77">
        <f>IF(NOT(ISBLANK('СПИСОК КЛАССА'!C39)),'СПИСОК КЛАССА'!C39,"")</f>
        <v>15</v>
      </c>
      <c r="D39" s="106">
        <f>IF(NOT(ISBLANK('СПИСОК КЛАССА'!D39)),IF($A39=1,'СПИСОК КЛАССА'!D39, "УЧЕНИК НЕ ВЫПОЛНЯЛ РАБОТУ"),"")</f>
        <v>15</v>
      </c>
      <c r="E39" s="421">
        <f>IF($C39&lt;&gt;"",'СПИСОК КЛАССА'!I39,"")</f>
        <v>2</v>
      </c>
      <c r="F39" s="150">
        <v>4</v>
      </c>
      <c r="G39" s="150">
        <v>2</v>
      </c>
      <c r="H39" s="150">
        <v>9.32</v>
      </c>
      <c r="I39" s="150">
        <v>1</v>
      </c>
      <c r="J39" s="150" t="s">
        <v>1136</v>
      </c>
      <c r="K39" s="150">
        <v>3</v>
      </c>
      <c r="L39" s="150" t="s">
        <v>1088</v>
      </c>
      <c r="M39" s="150">
        <v>12</v>
      </c>
      <c r="N39" s="150" t="s">
        <v>1090</v>
      </c>
      <c r="O39" s="150">
        <v>10</v>
      </c>
      <c r="P39" s="150">
        <v>3</v>
      </c>
      <c r="Q39" s="150">
        <v>211</v>
      </c>
      <c r="R39" s="150">
        <v>905</v>
      </c>
      <c r="S39" s="150" t="s">
        <v>29</v>
      </c>
      <c r="T39" s="150" t="s">
        <v>29</v>
      </c>
      <c r="U39" s="150" t="s">
        <v>29</v>
      </c>
      <c r="V39" s="163"/>
      <c r="W39" s="359"/>
      <c r="X39" s="163"/>
      <c r="Y39" s="150"/>
      <c r="Z39" s="150"/>
      <c r="AA39" s="150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217"/>
      <c r="AV39" s="218"/>
      <c r="AW39" s="219"/>
      <c r="AX39" s="220"/>
      <c r="AY39" s="219"/>
      <c r="AZ39" s="220"/>
      <c r="BA39" s="221"/>
      <c r="BB39" s="222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</row>
    <row r="40" spans="1:80" ht="12.75" customHeight="1" x14ac:dyDescent="0.2">
      <c r="A40" s="1">
        <f>IF('СПИСОК КЛАССА'!I40&gt;0,1,0)</f>
        <v>1</v>
      </c>
      <c r="B40" s="289">
        <v>16</v>
      </c>
      <c r="C40" s="77">
        <f>IF(NOT(ISBLANK('СПИСОК КЛАССА'!C40)),'СПИСОК КЛАССА'!C40,"")</f>
        <v>16</v>
      </c>
      <c r="D40" s="106">
        <f>IF(NOT(ISBLANK('СПИСОК КЛАССА'!D40)),IF($A40=1,'СПИСОК КЛАССА'!D40, "УЧЕНИК НЕ ВЫПОЛНЯЛ РАБОТУ"),"")</f>
        <v>16</v>
      </c>
      <c r="E40" s="421">
        <f>IF($C40&lt;&gt;"",'СПИСОК КЛАССА'!I40,"")</f>
        <v>2</v>
      </c>
      <c r="F40" s="150">
        <v>4</v>
      </c>
      <c r="G40" s="150">
        <v>2</v>
      </c>
      <c r="H40" s="150">
        <v>-3.42</v>
      </c>
      <c r="I40" s="150">
        <v>1</v>
      </c>
      <c r="J40" s="150" t="s">
        <v>1086</v>
      </c>
      <c r="K40" s="150">
        <v>3</v>
      </c>
      <c r="L40" s="150" t="s">
        <v>1137</v>
      </c>
      <c r="M40" s="150">
        <v>12</v>
      </c>
      <c r="N40" s="150" t="s">
        <v>1090</v>
      </c>
      <c r="O40" s="150">
        <v>20</v>
      </c>
      <c r="P40" s="150">
        <v>3</v>
      </c>
      <c r="Q40" s="150">
        <v>188</v>
      </c>
      <c r="R40" s="150">
        <v>925</v>
      </c>
      <c r="S40" s="150" t="s">
        <v>29</v>
      </c>
      <c r="T40" s="150">
        <v>20.399999999999999</v>
      </c>
      <c r="U40" s="150" t="s">
        <v>29</v>
      </c>
      <c r="V40" s="163"/>
      <c r="W40" s="359"/>
      <c r="X40" s="163"/>
      <c r="Y40" s="150"/>
      <c r="Z40" s="150"/>
      <c r="AA40" s="150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217"/>
      <c r="AV40" s="218"/>
      <c r="AW40" s="219"/>
      <c r="AX40" s="220"/>
      <c r="AY40" s="219"/>
      <c r="AZ40" s="220"/>
      <c r="BA40" s="221"/>
      <c r="BB40" s="222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</row>
    <row r="41" spans="1:80" ht="12.75" customHeight="1" x14ac:dyDescent="0.2">
      <c r="A41" s="1">
        <f>IF('СПИСОК КЛАССА'!I41&gt;0,1,0)</f>
        <v>1</v>
      </c>
      <c r="B41" s="289">
        <v>17</v>
      </c>
      <c r="C41" s="77">
        <f>IF(NOT(ISBLANK('СПИСОК КЛАССА'!C41)),'СПИСОК КЛАССА'!C41,"")</f>
        <v>17</v>
      </c>
      <c r="D41" s="106">
        <f>IF(NOT(ISBLANK('СПИСОК КЛАССА'!D41)),IF($A41=1,'СПИСОК КЛАССА'!D41, "УЧЕНИК НЕ ВЫПОЛНЯЛ РАБОТУ"),"")</f>
        <v>17</v>
      </c>
      <c r="E41" s="421">
        <f>IF($C41&lt;&gt;"",'СПИСОК КЛАССА'!I41,"")</f>
        <v>1</v>
      </c>
      <c r="F41" s="150">
        <v>3</v>
      </c>
      <c r="G41" s="150">
        <v>3</v>
      </c>
      <c r="H41" s="150">
        <v>16.579999999999998</v>
      </c>
      <c r="I41" s="150">
        <v>1</v>
      </c>
      <c r="J41" s="150" t="s">
        <v>1138</v>
      </c>
      <c r="K41" s="150">
        <v>3</v>
      </c>
      <c r="L41" s="150" t="s">
        <v>29</v>
      </c>
      <c r="M41" s="150">
        <v>6</v>
      </c>
      <c r="N41" s="150" t="s">
        <v>1089</v>
      </c>
      <c r="O41" s="150">
        <v>15</v>
      </c>
      <c r="P41" s="150">
        <v>2</v>
      </c>
      <c r="Q41" s="150">
        <v>60</v>
      </c>
      <c r="R41" s="150" t="s">
        <v>29</v>
      </c>
      <c r="S41" s="150" t="s">
        <v>29</v>
      </c>
      <c r="T41" s="150" t="s">
        <v>29</v>
      </c>
      <c r="U41" s="150" t="s">
        <v>29</v>
      </c>
      <c r="V41" s="163"/>
      <c r="W41" s="359"/>
      <c r="X41" s="163"/>
      <c r="Y41" s="150"/>
      <c r="Z41" s="150"/>
      <c r="AA41" s="150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217"/>
      <c r="AV41" s="218"/>
      <c r="AW41" s="219"/>
      <c r="AX41" s="220"/>
      <c r="AY41" s="219"/>
      <c r="AZ41" s="220"/>
      <c r="BA41" s="221"/>
      <c r="BB41" s="222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</row>
    <row r="42" spans="1:80" ht="12.75" customHeight="1" x14ac:dyDescent="0.2">
      <c r="A42" s="1">
        <f>IF('СПИСОК КЛАССА'!I42&gt;0,1,0)</f>
        <v>1</v>
      </c>
      <c r="B42" s="289">
        <v>18</v>
      </c>
      <c r="C42" s="77">
        <f>IF(NOT(ISBLANK('СПИСОК КЛАССА'!C42)),'СПИСОК КЛАССА'!C42,"")</f>
        <v>18</v>
      </c>
      <c r="D42" s="106">
        <f>IF(NOT(ISBLANK('СПИСОК КЛАССА'!D42)),IF($A42=1,'СПИСОК КЛАССА'!D42, "УЧЕНИК НЕ ВЫПОЛНЯЛ РАБОТУ"),"")</f>
        <v>18</v>
      </c>
      <c r="E42" s="421">
        <f>IF($C42&lt;&gt;"",'СПИСОК КЛАССА'!I42,"")</f>
        <v>2</v>
      </c>
      <c r="F42" s="150">
        <v>4</v>
      </c>
      <c r="G42" s="150">
        <v>2</v>
      </c>
      <c r="H42" s="150">
        <v>9.32</v>
      </c>
      <c r="I42" s="150">
        <v>1</v>
      </c>
      <c r="J42" s="150" t="s">
        <v>1139</v>
      </c>
      <c r="K42" s="150">
        <v>3</v>
      </c>
      <c r="L42" s="150" t="s">
        <v>29</v>
      </c>
      <c r="M42" s="150">
        <v>6</v>
      </c>
      <c r="N42" s="150" t="s">
        <v>1090</v>
      </c>
      <c r="O42" s="150">
        <v>15</v>
      </c>
      <c r="P42" s="150" t="s">
        <v>29</v>
      </c>
      <c r="Q42" s="150">
        <v>196</v>
      </c>
      <c r="R42" s="150" t="s">
        <v>29</v>
      </c>
      <c r="S42" s="150" t="s">
        <v>29</v>
      </c>
      <c r="T42" s="150" t="s">
        <v>29</v>
      </c>
      <c r="U42" s="150" t="s">
        <v>29</v>
      </c>
      <c r="V42" s="163"/>
      <c r="W42" s="359"/>
      <c r="X42" s="163"/>
      <c r="Y42" s="150"/>
      <c r="Z42" s="150"/>
      <c r="AA42" s="150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217"/>
      <c r="AV42" s="218"/>
      <c r="AW42" s="219"/>
      <c r="AX42" s="220"/>
      <c r="AY42" s="219"/>
      <c r="AZ42" s="220"/>
      <c r="BA42" s="221"/>
      <c r="BB42" s="222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</row>
    <row r="43" spans="1:80" ht="12.75" customHeight="1" x14ac:dyDescent="0.2">
      <c r="A43" s="1">
        <f>IF('СПИСОК КЛАССА'!I43&gt;0,1,0)</f>
        <v>0</v>
      </c>
      <c r="B43" s="289">
        <v>19</v>
      </c>
      <c r="C43" s="77" t="str">
        <f>IF(NOT(ISBLANK('СПИСОК КЛАССА'!C43)),'СПИСОК КЛАССА'!C43,"")</f>
        <v/>
      </c>
      <c r="D43" s="106" t="str">
        <f>IF(NOT(ISBLANK('СПИСОК КЛАССА'!D43)),IF($A43=1,'СПИСОК КЛАССА'!D43, "УЧЕНИК НЕ ВЫПОЛНЯЛ РАБОТУ"),"")</f>
        <v/>
      </c>
      <c r="E43" s="421" t="str">
        <f>IF($C43&lt;&gt;"",'СПИСОК КЛАССА'!I43,"")</f>
        <v/>
      </c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63"/>
      <c r="W43" s="359"/>
      <c r="X43" s="163"/>
      <c r="Y43" s="150"/>
      <c r="Z43" s="150"/>
      <c r="AA43" s="150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217"/>
      <c r="AV43" s="218"/>
      <c r="AW43" s="219"/>
      <c r="AX43" s="220"/>
      <c r="AY43" s="219"/>
      <c r="AZ43" s="220"/>
      <c r="BA43" s="221"/>
      <c r="BB43" s="222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</row>
    <row r="44" spans="1:80" ht="12.75" customHeight="1" x14ac:dyDescent="0.2">
      <c r="A44" s="1">
        <f>IF('СПИСОК КЛАССА'!I44&gt;0,1,0)</f>
        <v>0</v>
      </c>
      <c r="B44" s="289">
        <v>20</v>
      </c>
      <c r="C44" s="77" t="str">
        <f>IF(NOT(ISBLANK('СПИСОК КЛАССА'!C44)),'СПИСОК КЛАССА'!C44,"")</f>
        <v/>
      </c>
      <c r="D44" s="106" t="str">
        <f>IF(NOT(ISBLANK('СПИСОК КЛАССА'!D44)),IF($A44=1,'СПИСОК КЛАССА'!D44, "УЧЕНИК НЕ ВЫПОЛНЯЛ РАБОТУ"),"")</f>
        <v/>
      </c>
      <c r="E44" s="421" t="str">
        <f>IF($C44&lt;&gt;"",'СПИСОК КЛАССА'!I44,"")</f>
        <v/>
      </c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63"/>
      <c r="W44" s="359"/>
      <c r="X44" s="163"/>
      <c r="Y44" s="150"/>
      <c r="Z44" s="150"/>
      <c r="AA44" s="150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217"/>
      <c r="AV44" s="218"/>
      <c r="AW44" s="219"/>
      <c r="AX44" s="220"/>
      <c r="AY44" s="219"/>
      <c r="AZ44" s="220"/>
      <c r="BA44" s="221"/>
      <c r="BB44" s="222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</row>
    <row r="45" spans="1:80" ht="12.75" customHeight="1" x14ac:dyDescent="0.2">
      <c r="A45" s="1">
        <f>IF('СПИСОК КЛАССА'!I45&gt;0,1,0)</f>
        <v>0</v>
      </c>
      <c r="B45" s="289">
        <v>21</v>
      </c>
      <c r="C45" s="77" t="str">
        <f>IF(NOT(ISBLANK('СПИСОК КЛАССА'!C45)),'СПИСОК КЛАССА'!C45,"")</f>
        <v/>
      </c>
      <c r="D45" s="106" t="str">
        <f>IF(NOT(ISBLANK('СПИСОК КЛАССА'!D45)),IF($A45=1,'СПИСОК КЛАССА'!D45, "УЧЕНИК НЕ ВЫПОЛНЯЛ РАБОТУ"),"")</f>
        <v/>
      </c>
      <c r="E45" s="421" t="str">
        <f>IF($C45&lt;&gt;"",'СПИСОК КЛАССА'!I45,"")</f>
        <v/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63"/>
      <c r="W45" s="359"/>
      <c r="X45" s="163"/>
      <c r="Y45" s="150"/>
      <c r="Z45" s="150"/>
      <c r="AA45" s="150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217"/>
      <c r="AV45" s="218"/>
      <c r="AW45" s="219"/>
      <c r="AX45" s="220"/>
      <c r="AY45" s="219"/>
      <c r="AZ45" s="220"/>
      <c r="BA45" s="221"/>
      <c r="BB45" s="222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</row>
    <row r="46" spans="1:80" ht="12.75" customHeight="1" x14ac:dyDescent="0.2">
      <c r="A46" s="1">
        <f>IF('СПИСОК КЛАССА'!I46&gt;0,1,0)</f>
        <v>0</v>
      </c>
      <c r="B46" s="289">
        <v>22</v>
      </c>
      <c r="C46" s="77" t="str">
        <f>IF(NOT(ISBLANK('СПИСОК КЛАССА'!C46)),'СПИСОК КЛАССА'!C46,"")</f>
        <v/>
      </c>
      <c r="D46" s="106" t="str">
        <f>IF(NOT(ISBLANK('СПИСОК КЛАССА'!D46)),IF($A46=1,'СПИСОК КЛАССА'!D46, "УЧЕНИК НЕ ВЫПОЛНЯЛ РАБОТУ"),"")</f>
        <v/>
      </c>
      <c r="E46" s="421" t="str">
        <f>IF($C46&lt;&gt;"",'СПИСОК КЛАССА'!I46,"")</f>
        <v/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63"/>
      <c r="W46" s="359"/>
      <c r="X46" s="163"/>
      <c r="Y46" s="150"/>
      <c r="Z46" s="150"/>
      <c r="AA46" s="150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217"/>
      <c r="AV46" s="218"/>
      <c r="AW46" s="219"/>
      <c r="AX46" s="220"/>
      <c r="AY46" s="219"/>
      <c r="AZ46" s="220"/>
      <c r="BA46" s="221"/>
      <c r="BB46" s="222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</row>
    <row r="47" spans="1:80" ht="12.75" customHeight="1" x14ac:dyDescent="0.2">
      <c r="A47" s="1">
        <f>IF('СПИСОК КЛАССА'!I47&gt;0,1,0)</f>
        <v>0</v>
      </c>
      <c r="B47" s="289">
        <v>23</v>
      </c>
      <c r="C47" s="77" t="str">
        <f>IF(NOT(ISBLANK('СПИСОК КЛАССА'!C47)),'СПИСОК КЛАССА'!C47,"")</f>
        <v/>
      </c>
      <c r="D47" s="106" t="str">
        <f>IF(NOT(ISBLANK('СПИСОК КЛАССА'!D47)),IF($A47=1,'СПИСОК КЛАССА'!D47, "УЧЕНИК НЕ ВЫПОЛНЯЛ РАБОТУ"),"")</f>
        <v/>
      </c>
      <c r="E47" s="421" t="str">
        <f>IF($C47&lt;&gt;"",'СПИСОК КЛАССА'!I47,"")</f>
        <v/>
      </c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63"/>
      <c r="W47" s="359"/>
      <c r="X47" s="163"/>
      <c r="Y47" s="150"/>
      <c r="Z47" s="150"/>
      <c r="AA47" s="150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217"/>
      <c r="AV47" s="218"/>
      <c r="AW47" s="219"/>
      <c r="AX47" s="220"/>
      <c r="AY47" s="219"/>
      <c r="AZ47" s="220"/>
      <c r="BA47" s="221"/>
      <c r="BB47" s="222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</row>
    <row r="48" spans="1:80" ht="12.75" customHeight="1" x14ac:dyDescent="0.2">
      <c r="A48" s="1">
        <f>IF('СПИСОК КЛАССА'!I48&gt;0,1,0)</f>
        <v>0</v>
      </c>
      <c r="B48" s="289">
        <v>24</v>
      </c>
      <c r="C48" s="77" t="str">
        <f>IF(NOT(ISBLANK('СПИСОК КЛАССА'!C48)),'СПИСОК КЛАССА'!C48,"")</f>
        <v/>
      </c>
      <c r="D48" s="106" t="str">
        <f>IF(NOT(ISBLANK('СПИСОК КЛАССА'!D48)),IF($A48=1,'СПИСОК КЛАССА'!D48, "УЧЕНИК НЕ ВЫПОЛНЯЛ РАБОТУ"),"")</f>
        <v/>
      </c>
      <c r="E48" s="421" t="str">
        <f>IF($C48&lt;&gt;"",'СПИСОК КЛАССА'!I48,"")</f>
        <v/>
      </c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63"/>
      <c r="W48" s="359"/>
      <c r="X48" s="163"/>
      <c r="Y48" s="150"/>
      <c r="Z48" s="150"/>
      <c r="AA48" s="150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217"/>
      <c r="AV48" s="218"/>
      <c r="AW48" s="219"/>
      <c r="AX48" s="220"/>
      <c r="AY48" s="219"/>
      <c r="AZ48" s="220"/>
      <c r="BA48" s="221"/>
      <c r="BB48" s="222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</row>
    <row r="49" spans="1:80" ht="12.75" customHeight="1" x14ac:dyDescent="0.2">
      <c r="A49" s="1">
        <f>IF('СПИСОК КЛАССА'!I49&gt;0,1,0)</f>
        <v>0</v>
      </c>
      <c r="B49" s="289">
        <v>25</v>
      </c>
      <c r="C49" s="77" t="str">
        <f>IF(NOT(ISBLANK('СПИСОК КЛАССА'!C49)),'СПИСОК КЛАССА'!C49,"")</f>
        <v/>
      </c>
      <c r="D49" s="106" t="str">
        <f>IF(NOT(ISBLANK('СПИСОК КЛАССА'!D49)),IF($A49=1,'СПИСОК КЛАССА'!D49, "УЧЕНИК НЕ ВЫПОЛНЯЛ РАБОТУ"),"")</f>
        <v/>
      </c>
      <c r="E49" s="421" t="str">
        <f>IF($C49&lt;&gt;"",'СПИСОК КЛАССА'!I49,"")</f>
        <v/>
      </c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63"/>
      <c r="W49" s="359"/>
      <c r="X49" s="163"/>
      <c r="Y49" s="150"/>
      <c r="Z49" s="150"/>
      <c r="AA49" s="150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217"/>
      <c r="AV49" s="218"/>
      <c r="AW49" s="219"/>
      <c r="AX49" s="220"/>
      <c r="AY49" s="219"/>
      <c r="AZ49" s="220"/>
      <c r="BA49" s="221"/>
      <c r="BB49" s="222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</row>
    <row r="50" spans="1:80" ht="12.75" customHeight="1" x14ac:dyDescent="0.2">
      <c r="A50" s="1">
        <f>IF('СПИСОК КЛАССА'!I50&gt;0,1,0)</f>
        <v>0</v>
      </c>
      <c r="B50" s="289">
        <v>26</v>
      </c>
      <c r="C50" s="77" t="str">
        <f>IF(NOT(ISBLANK('СПИСОК КЛАССА'!C50)),'СПИСОК КЛАССА'!C50,"")</f>
        <v/>
      </c>
      <c r="D50" s="106" t="str">
        <f>IF(NOT(ISBLANK('СПИСОК КЛАССА'!D50)),IF($A50=1,'СПИСОК КЛАССА'!D50, "УЧЕНИК НЕ ВЫПОЛНЯЛ РАБОТУ"),"")</f>
        <v/>
      </c>
      <c r="E50" s="421" t="str">
        <f>IF($C50&lt;&gt;"",'СПИСОК КЛАССА'!I50,"")</f>
        <v/>
      </c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63"/>
      <c r="W50" s="359"/>
      <c r="X50" s="163"/>
      <c r="Y50" s="150"/>
      <c r="Z50" s="150"/>
      <c r="AA50" s="150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217"/>
      <c r="AV50" s="218"/>
      <c r="AW50" s="219"/>
      <c r="AX50" s="220"/>
      <c r="AY50" s="219"/>
      <c r="AZ50" s="220"/>
      <c r="BA50" s="221"/>
      <c r="BB50" s="222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</row>
    <row r="51" spans="1:80" ht="12.75" customHeight="1" x14ac:dyDescent="0.2">
      <c r="A51" s="1">
        <f>IF('СПИСОК КЛАССА'!I51&gt;0,1,0)</f>
        <v>0</v>
      </c>
      <c r="B51" s="289">
        <v>27</v>
      </c>
      <c r="C51" s="77" t="str">
        <f>IF(NOT(ISBLANK('СПИСОК КЛАССА'!C51)),'СПИСОК КЛАССА'!C51,"")</f>
        <v/>
      </c>
      <c r="D51" s="106" t="str">
        <f>IF(NOT(ISBLANK('СПИСОК КЛАССА'!D51)),IF($A51=1,'СПИСОК КЛАССА'!D51, "УЧЕНИК НЕ ВЫПОЛНЯЛ РАБОТУ"),"")</f>
        <v/>
      </c>
      <c r="E51" s="421" t="str">
        <f>IF($C51&lt;&gt;"",'СПИСОК КЛАССА'!I51,"")</f>
        <v/>
      </c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63"/>
      <c r="W51" s="359"/>
      <c r="X51" s="163"/>
      <c r="Y51" s="150"/>
      <c r="Z51" s="150"/>
      <c r="AA51" s="150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217"/>
      <c r="AV51" s="218"/>
      <c r="AW51" s="219"/>
      <c r="AX51" s="220"/>
      <c r="AY51" s="219"/>
      <c r="AZ51" s="220"/>
      <c r="BA51" s="221"/>
      <c r="BB51" s="222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</row>
    <row r="52" spans="1:80" ht="12.75" customHeight="1" x14ac:dyDescent="0.2">
      <c r="A52" s="1">
        <f>IF('СПИСОК КЛАССА'!I52&gt;0,1,0)</f>
        <v>0</v>
      </c>
      <c r="B52" s="289">
        <v>28</v>
      </c>
      <c r="C52" s="77" t="str">
        <f>IF(NOT(ISBLANK('СПИСОК КЛАССА'!C52)),'СПИСОК КЛАССА'!C52,"")</f>
        <v/>
      </c>
      <c r="D52" s="106" t="str">
        <f>IF(NOT(ISBLANK('СПИСОК КЛАССА'!D52)),IF($A52=1,'СПИСОК КЛАССА'!D52, "УЧЕНИК НЕ ВЫПОЛНЯЛ РАБОТУ"),"")</f>
        <v/>
      </c>
      <c r="E52" s="421" t="str">
        <f>IF($C52&lt;&gt;"",'СПИСОК КЛАССА'!I52,"")</f>
        <v/>
      </c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63"/>
      <c r="W52" s="359"/>
      <c r="X52" s="163"/>
      <c r="Y52" s="150"/>
      <c r="Z52" s="150"/>
      <c r="AA52" s="150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217"/>
      <c r="AV52" s="218"/>
      <c r="AW52" s="219"/>
      <c r="AX52" s="220"/>
      <c r="AY52" s="219"/>
      <c r="AZ52" s="220"/>
      <c r="BA52" s="221"/>
      <c r="BB52" s="222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</row>
    <row r="53" spans="1:80" ht="12.75" customHeight="1" x14ac:dyDescent="0.2">
      <c r="A53" s="1">
        <f>IF('СПИСОК КЛАССА'!I53&gt;0,1,0)</f>
        <v>0</v>
      </c>
      <c r="B53" s="289">
        <v>29</v>
      </c>
      <c r="C53" s="77" t="str">
        <f>IF(NOT(ISBLANK('СПИСОК КЛАССА'!C53)),'СПИСОК КЛАССА'!C53,"")</f>
        <v/>
      </c>
      <c r="D53" s="106" t="str">
        <f>IF(NOT(ISBLANK('СПИСОК КЛАССА'!D53)),IF($A53=1,'СПИСОК КЛАССА'!D53, "УЧЕНИК НЕ ВЫПОЛНЯЛ РАБОТУ"),"")</f>
        <v/>
      </c>
      <c r="E53" s="421" t="str">
        <f>IF($C53&lt;&gt;"",'СПИСОК КЛАССА'!I53,"")</f>
        <v/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63"/>
      <c r="W53" s="359"/>
      <c r="X53" s="163"/>
      <c r="Y53" s="150"/>
      <c r="Z53" s="150"/>
      <c r="AA53" s="150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217"/>
      <c r="AV53" s="218"/>
      <c r="AW53" s="219"/>
      <c r="AX53" s="220"/>
      <c r="AY53" s="219"/>
      <c r="AZ53" s="220"/>
      <c r="BA53" s="221"/>
      <c r="BB53" s="222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</row>
    <row r="54" spans="1:80" ht="12.75" customHeight="1" x14ac:dyDescent="0.2">
      <c r="A54" s="1">
        <f>IF('СПИСОК КЛАССА'!I54&gt;0,1,0)</f>
        <v>0</v>
      </c>
      <c r="B54" s="289">
        <v>30</v>
      </c>
      <c r="C54" s="77" t="str">
        <f>IF(NOT(ISBLANK('СПИСОК КЛАССА'!C54)),'СПИСОК КЛАССА'!C54,"")</f>
        <v/>
      </c>
      <c r="D54" s="106" t="str">
        <f>IF(NOT(ISBLANK('СПИСОК КЛАССА'!D54)),IF($A54=1,'СПИСОК КЛАССА'!D54, "УЧЕНИК НЕ ВЫПОЛНЯЛ РАБОТУ"),"")</f>
        <v/>
      </c>
      <c r="E54" s="421" t="str">
        <f>IF($C54&lt;&gt;"",'СПИСОК КЛАССА'!I54,"")</f>
        <v/>
      </c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63"/>
      <c r="W54" s="359"/>
      <c r="X54" s="163"/>
      <c r="Y54" s="150"/>
      <c r="Z54" s="150"/>
      <c r="AA54" s="150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217"/>
      <c r="AV54" s="218"/>
      <c r="AW54" s="219"/>
      <c r="AX54" s="220"/>
      <c r="AY54" s="219"/>
      <c r="AZ54" s="220"/>
      <c r="BA54" s="221"/>
      <c r="BB54" s="222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</row>
    <row r="55" spans="1:80" ht="12.75" customHeight="1" x14ac:dyDescent="0.2">
      <c r="A55" s="1">
        <f>IF('СПИСОК КЛАССА'!I55&gt;0,1,0)</f>
        <v>0</v>
      </c>
      <c r="B55" s="289">
        <v>31</v>
      </c>
      <c r="C55" s="77" t="str">
        <f>IF(NOT(ISBLANK('СПИСОК КЛАССА'!C55)),'СПИСОК КЛАССА'!C55,"")</f>
        <v/>
      </c>
      <c r="D55" s="106" t="str">
        <f>IF(NOT(ISBLANK('СПИСОК КЛАССА'!D55)),IF($A55=1,'СПИСОК КЛАССА'!D55, "УЧЕНИК НЕ ВЫПОЛНЯЛ РАБОТУ"),"")</f>
        <v/>
      </c>
      <c r="E55" s="421" t="str">
        <f>IF($C55&lt;&gt;"",'СПИСОК КЛАССА'!I55,"")</f>
        <v/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63"/>
      <c r="W55" s="359"/>
      <c r="X55" s="163"/>
      <c r="Y55" s="150"/>
      <c r="Z55" s="150"/>
      <c r="AA55" s="150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217"/>
      <c r="AV55" s="218"/>
      <c r="AW55" s="219"/>
      <c r="AX55" s="220"/>
      <c r="AY55" s="219"/>
      <c r="AZ55" s="220"/>
      <c r="BA55" s="221"/>
      <c r="BB55" s="222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</row>
    <row r="56" spans="1:80" ht="12.75" customHeight="1" x14ac:dyDescent="0.2">
      <c r="A56" s="1">
        <f>IF('СПИСОК КЛАССА'!I56&gt;0,1,0)</f>
        <v>0</v>
      </c>
      <c r="B56" s="289">
        <v>32</v>
      </c>
      <c r="C56" s="77" t="str">
        <f>IF(NOT(ISBLANK('СПИСОК КЛАССА'!C56)),'СПИСОК КЛАССА'!C56,"")</f>
        <v/>
      </c>
      <c r="D56" s="106" t="str">
        <f>IF(NOT(ISBLANK('СПИСОК КЛАССА'!D56)),IF($A56=1,'СПИСОК КЛАССА'!D56, "УЧЕНИК НЕ ВЫПОЛНЯЛ РАБОТУ"),"")</f>
        <v/>
      </c>
      <c r="E56" s="421" t="str">
        <f>IF($C56&lt;&gt;"",'СПИСОК КЛАССА'!I56,"")</f>
        <v/>
      </c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63"/>
      <c r="W56" s="359"/>
      <c r="X56" s="163"/>
      <c r="Y56" s="150"/>
      <c r="Z56" s="150"/>
      <c r="AA56" s="150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217"/>
      <c r="AV56" s="218"/>
      <c r="AW56" s="219"/>
      <c r="AX56" s="220"/>
      <c r="AY56" s="219"/>
      <c r="AZ56" s="220"/>
      <c r="BA56" s="221"/>
      <c r="BB56" s="222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</row>
    <row r="57" spans="1:80" ht="12.75" customHeight="1" x14ac:dyDescent="0.2">
      <c r="A57" s="1">
        <f>IF('СПИСОК КЛАССА'!I57&gt;0,1,0)</f>
        <v>0</v>
      </c>
      <c r="B57" s="289">
        <v>33</v>
      </c>
      <c r="C57" s="77" t="str">
        <f>IF(NOT(ISBLANK('СПИСОК КЛАССА'!C57)),'СПИСОК КЛАССА'!C57,"")</f>
        <v/>
      </c>
      <c r="D57" s="106" t="str">
        <f>IF(NOT(ISBLANK('СПИСОК КЛАССА'!D57)),IF($A57=1,'СПИСОК КЛАССА'!D57, "УЧЕНИК НЕ ВЫПОЛНЯЛ РАБОТУ"),"")</f>
        <v/>
      </c>
      <c r="E57" s="421" t="str">
        <f>IF($C57&lt;&gt;"",'СПИСОК КЛАССА'!I57,"")</f>
        <v/>
      </c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63"/>
      <c r="W57" s="359"/>
      <c r="X57" s="163"/>
      <c r="Y57" s="150"/>
      <c r="Z57" s="150"/>
      <c r="AA57" s="150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217"/>
      <c r="AV57" s="218"/>
      <c r="AW57" s="219"/>
      <c r="AX57" s="220"/>
      <c r="AY57" s="219"/>
      <c r="AZ57" s="220"/>
      <c r="BA57" s="221"/>
      <c r="BB57" s="222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</row>
    <row r="58" spans="1:80" ht="12.75" customHeight="1" x14ac:dyDescent="0.2">
      <c r="A58" s="1">
        <f>IF('СПИСОК КЛАССА'!I58&gt;0,1,0)</f>
        <v>0</v>
      </c>
      <c r="B58" s="289">
        <v>34</v>
      </c>
      <c r="C58" s="77" t="str">
        <f>IF(NOT(ISBLANK('СПИСОК КЛАССА'!C58)),'СПИСОК КЛАССА'!C58,"")</f>
        <v/>
      </c>
      <c r="D58" s="106" t="str">
        <f>IF(NOT(ISBLANK('СПИСОК КЛАССА'!D58)),IF($A58=1,'СПИСОК КЛАССА'!D58, "УЧЕНИК НЕ ВЫПОЛНЯЛ РАБОТУ"),"")</f>
        <v/>
      </c>
      <c r="E58" s="421" t="str">
        <f>IF($C58&lt;&gt;"",'СПИСОК КЛАССА'!I58,"")</f>
        <v/>
      </c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63"/>
      <c r="W58" s="359"/>
      <c r="X58" s="163"/>
      <c r="Y58" s="150"/>
      <c r="Z58" s="150"/>
      <c r="AA58" s="150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217"/>
      <c r="AV58" s="218"/>
      <c r="AW58" s="219"/>
      <c r="AX58" s="220"/>
      <c r="AY58" s="219"/>
      <c r="AZ58" s="220"/>
      <c r="BA58" s="221"/>
      <c r="BB58" s="222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</row>
    <row r="59" spans="1:80" ht="12.75" customHeight="1" x14ac:dyDescent="0.2">
      <c r="A59" s="1">
        <f>IF('СПИСОК КЛАССА'!I59&gt;0,1,0)</f>
        <v>0</v>
      </c>
      <c r="B59" s="289">
        <v>35</v>
      </c>
      <c r="C59" s="77" t="str">
        <f>IF(NOT(ISBLANK('СПИСОК КЛАССА'!C59)),'СПИСОК КЛАССА'!C59,"")</f>
        <v/>
      </c>
      <c r="D59" s="106" t="str">
        <f>IF(NOT(ISBLANK('СПИСОК КЛАССА'!D59)),IF($A59=1,'СПИСОК КЛАССА'!D59, "УЧЕНИК НЕ ВЫПОЛНЯЛ РАБОТУ"),"")</f>
        <v/>
      </c>
      <c r="E59" s="421" t="str">
        <f>IF($C59&lt;&gt;"",'СПИСОК КЛАССА'!I59,"")</f>
        <v/>
      </c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63"/>
      <c r="W59" s="359"/>
      <c r="X59" s="163"/>
      <c r="Y59" s="150"/>
      <c r="Z59" s="150"/>
      <c r="AA59" s="150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217"/>
      <c r="AV59" s="218"/>
      <c r="AW59" s="219"/>
      <c r="AX59" s="220"/>
      <c r="AY59" s="219"/>
      <c r="AZ59" s="220"/>
      <c r="BA59" s="221"/>
      <c r="BB59" s="222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</row>
    <row r="60" spans="1:80" ht="12.75" customHeight="1" x14ac:dyDescent="0.2">
      <c r="A60" s="1">
        <f>IF('СПИСОК КЛАССА'!I60&gt;0,1,0)</f>
        <v>0</v>
      </c>
      <c r="B60" s="289">
        <v>36</v>
      </c>
      <c r="C60" s="77" t="str">
        <f>IF(NOT(ISBLANK('СПИСОК КЛАССА'!C60)),'СПИСОК КЛАССА'!C60,"")</f>
        <v/>
      </c>
      <c r="D60" s="106" t="str">
        <f>IF(NOT(ISBLANK('СПИСОК КЛАССА'!D60)),IF($A60=1,'СПИСОК КЛАССА'!D60, "УЧЕНИК НЕ ВЫПОЛНЯЛ РАБОТУ"),"")</f>
        <v/>
      </c>
      <c r="E60" s="421" t="str">
        <f>IF($C60&lt;&gt;"",'СПИСОК КЛАССА'!I60,"")</f>
        <v/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63"/>
      <c r="W60" s="359"/>
      <c r="X60" s="163"/>
      <c r="Y60" s="150"/>
      <c r="Z60" s="150"/>
      <c r="AA60" s="150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217"/>
      <c r="AV60" s="218"/>
      <c r="AW60" s="219"/>
      <c r="AX60" s="220"/>
      <c r="AY60" s="219"/>
      <c r="AZ60" s="220"/>
      <c r="BA60" s="221"/>
      <c r="BB60" s="222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</row>
    <row r="61" spans="1:80" ht="12.75" customHeight="1" x14ac:dyDescent="0.2">
      <c r="A61" s="1">
        <f>IF('СПИСОК КЛАССА'!I61&gt;0,1,0)</f>
        <v>0</v>
      </c>
      <c r="B61" s="289">
        <v>37</v>
      </c>
      <c r="C61" s="77" t="str">
        <f>IF(NOT(ISBLANK('СПИСОК КЛАССА'!C61)),'СПИСОК КЛАССА'!C61,"")</f>
        <v/>
      </c>
      <c r="D61" s="106" t="str">
        <f>IF(NOT(ISBLANK('СПИСОК КЛАССА'!D61)),IF($A61=1,'СПИСОК КЛАССА'!D61, "УЧЕНИК НЕ ВЫПОЛНЯЛ РАБОТУ"),"")</f>
        <v/>
      </c>
      <c r="E61" s="421" t="str">
        <f>IF($C61&lt;&gt;"",'СПИСОК КЛАССА'!I61,"")</f>
        <v/>
      </c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63"/>
      <c r="W61" s="359"/>
      <c r="X61" s="163"/>
      <c r="Y61" s="150"/>
      <c r="Z61" s="150"/>
      <c r="AA61" s="150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217"/>
      <c r="AV61" s="218"/>
      <c r="AW61" s="219"/>
      <c r="AX61" s="220"/>
      <c r="AY61" s="219"/>
      <c r="AZ61" s="220"/>
      <c r="BA61" s="221"/>
      <c r="BB61" s="222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</row>
    <row r="62" spans="1:80" ht="12.75" customHeight="1" x14ac:dyDescent="0.2">
      <c r="A62" s="1">
        <f>IF('СПИСОК КЛАССА'!I62&gt;0,1,0)</f>
        <v>0</v>
      </c>
      <c r="B62" s="289">
        <v>38</v>
      </c>
      <c r="C62" s="77" t="str">
        <f>IF(NOT(ISBLANK('СПИСОК КЛАССА'!C62)),'СПИСОК КЛАССА'!C62,"")</f>
        <v/>
      </c>
      <c r="D62" s="106" t="str">
        <f>IF(NOT(ISBLANK('СПИСОК КЛАССА'!D62)),IF($A62=1,'СПИСОК КЛАССА'!D62, "УЧЕНИК НЕ ВЫПОЛНЯЛ РАБОТУ"),"")</f>
        <v/>
      </c>
      <c r="E62" s="421" t="str">
        <f>IF($C62&lt;&gt;"",'СПИСОК КЛАССА'!I62,"")</f>
        <v/>
      </c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63"/>
      <c r="W62" s="359"/>
      <c r="X62" s="163"/>
      <c r="Y62" s="150"/>
      <c r="Z62" s="150"/>
      <c r="AA62" s="150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217"/>
      <c r="AV62" s="218"/>
      <c r="AW62" s="219"/>
      <c r="AX62" s="220"/>
      <c r="AY62" s="219"/>
      <c r="AZ62" s="220"/>
      <c r="BA62" s="221"/>
      <c r="BB62" s="222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</row>
    <row r="63" spans="1:80" ht="12.75" customHeight="1" x14ac:dyDescent="0.2">
      <c r="A63" s="1">
        <f>IF('СПИСОК КЛАССА'!I63&gt;0,1,0)</f>
        <v>0</v>
      </c>
      <c r="B63" s="289">
        <v>39</v>
      </c>
      <c r="C63" s="77" t="str">
        <f>IF(NOT(ISBLANK('СПИСОК КЛАССА'!C63)),'СПИСОК КЛАССА'!C63,"")</f>
        <v/>
      </c>
      <c r="D63" s="106" t="str">
        <f>IF(NOT(ISBLANK('СПИСОК КЛАССА'!D63)),IF($A63=1,'СПИСОК КЛАССА'!D63, "УЧЕНИК НЕ ВЫПОЛНЯЛ РАБОТУ"),"")</f>
        <v/>
      </c>
      <c r="E63" s="421" t="str">
        <f>IF($C63&lt;&gt;"",'СПИСОК КЛАССА'!I63,"")</f>
        <v/>
      </c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63"/>
      <c r="W63" s="359"/>
      <c r="X63" s="163"/>
      <c r="Y63" s="150"/>
      <c r="Z63" s="150"/>
      <c r="AA63" s="150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217"/>
      <c r="AV63" s="218"/>
      <c r="AW63" s="219"/>
      <c r="AX63" s="220"/>
      <c r="AY63" s="219"/>
      <c r="AZ63" s="220"/>
      <c r="BA63" s="221"/>
      <c r="BB63" s="222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</row>
    <row r="64" spans="1:80" ht="12.75" customHeight="1" thickBot="1" x14ac:dyDescent="0.25">
      <c r="A64" s="1">
        <f>IF('СПИСОК КЛАССА'!I64&gt;0,1,0)</f>
        <v>0</v>
      </c>
      <c r="B64" s="290">
        <v>40</v>
      </c>
      <c r="C64" s="291" t="str">
        <f>IF(NOT(ISBLANK('СПИСОК КЛАССА'!C64)),'СПИСОК КЛАССА'!C64,"")</f>
        <v/>
      </c>
      <c r="D64" s="292" t="str">
        <f>IF(NOT(ISBLANK('СПИСОК КЛАССА'!D64)),IF($A64=1,'СПИСОК КЛАССА'!D64, "УЧЕНИК НЕ ВЫПОЛНЯЛ РАБОТУ"),"")</f>
        <v/>
      </c>
      <c r="E64" s="422" t="str">
        <f>IF($C64&lt;&gt;"",'СПИСОК КЛАССА'!I64,"")</f>
        <v/>
      </c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283"/>
      <c r="W64" s="360"/>
      <c r="X64" s="163"/>
      <c r="Y64" s="150"/>
      <c r="Z64" s="150"/>
      <c r="AA64" s="150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217"/>
      <c r="AV64" s="218"/>
      <c r="AW64" s="219"/>
      <c r="AX64" s="220"/>
      <c r="AY64" s="219"/>
      <c r="AZ64" s="220"/>
      <c r="BA64" s="221"/>
      <c r="BB64" s="222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</row>
    <row r="65" spans="1:82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223"/>
      <c r="AV65" s="223"/>
      <c r="AW65" s="223"/>
      <c r="AX65" s="223"/>
      <c r="AY65" s="223"/>
      <c r="AZ65" s="223"/>
      <c r="BA65" s="223"/>
      <c r="BB65" s="165"/>
      <c r="BC65" s="80"/>
      <c r="BD65" s="80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</row>
    <row r="66" spans="1:82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223"/>
      <c r="AV66" s="223"/>
      <c r="AW66" s="223"/>
      <c r="AX66" s="223"/>
      <c r="AY66" s="223"/>
      <c r="AZ66" s="223"/>
      <c r="BA66" s="223"/>
      <c r="BB66" s="165"/>
      <c r="BC66" s="80"/>
      <c r="BD66" s="80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</row>
    <row r="67" spans="1:82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165"/>
      <c r="BC67" s="80"/>
      <c r="BD67" s="80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</row>
    <row r="68" spans="1:82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165"/>
      <c r="BC68" s="80"/>
      <c r="BD68" s="80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</row>
    <row r="69" spans="1:82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165"/>
      <c r="BC69" s="80"/>
      <c r="BD69" s="80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</row>
    <row r="70" spans="1:82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165"/>
      <c r="BC70" s="80"/>
      <c r="BD70" s="80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</row>
    <row r="71" spans="1:82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165"/>
      <c r="BC71" s="80"/>
      <c r="BD71" s="80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</row>
    <row r="72" spans="1:82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165"/>
      <c r="BC72" s="80"/>
      <c r="BD72" s="80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</row>
    <row r="73" spans="1:82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165"/>
      <c r="BC73" s="80"/>
      <c r="BD73" s="80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</row>
    <row r="74" spans="1:82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165"/>
      <c r="BC74" s="80"/>
      <c r="BD74" s="80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</row>
    <row r="75" spans="1:82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165"/>
      <c r="BC75" s="80"/>
      <c r="BD75" s="80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</row>
    <row r="76" spans="1:82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165"/>
      <c r="BC76" s="80"/>
      <c r="BD76" s="80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</row>
    <row r="77" spans="1:82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165"/>
      <c r="BC77" s="80"/>
      <c r="BD77" s="80"/>
      <c r="BE77" s="165"/>
      <c r="BF77" s="165"/>
      <c r="BG77" s="165"/>
      <c r="BH77" s="165"/>
      <c r="BI77" s="165"/>
      <c r="BJ77" s="165"/>
      <c r="BK77" s="165"/>
      <c r="BL77" s="165"/>
      <c r="BM77" s="165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</row>
    <row r="78" spans="1:82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165"/>
      <c r="BC78" s="80"/>
      <c r="BD78" s="80"/>
      <c r="BE78" s="165"/>
      <c r="BF78" s="165"/>
      <c r="BG78" s="165"/>
      <c r="BH78" s="165"/>
      <c r="BI78" s="165"/>
      <c r="BJ78" s="165"/>
      <c r="BK78" s="165"/>
      <c r="BL78" s="165"/>
      <c r="BM78" s="165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</row>
    <row r="79" spans="1:82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165"/>
      <c r="BC79" s="80"/>
      <c r="BD79" s="80"/>
      <c r="BE79" s="165"/>
      <c r="BF79" s="165"/>
      <c r="BG79" s="165"/>
      <c r="BH79" s="165"/>
      <c r="BI79" s="165"/>
      <c r="BJ79" s="165"/>
      <c r="BK79" s="165"/>
      <c r="BL79" s="165"/>
      <c r="BM79" s="165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</row>
    <row r="80" spans="1:82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165"/>
      <c r="BC80" s="80"/>
      <c r="BD80" s="80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</row>
    <row r="81" spans="1:82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165"/>
      <c r="BC81" s="80"/>
      <c r="BD81" s="80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</row>
    <row r="82" spans="1:82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165"/>
      <c r="BC82" s="80"/>
      <c r="BD82" s="80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</row>
    <row r="83" spans="1:82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165"/>
      <c r="BC83" s="80"/>
      <c r="BD83" s="80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</row>
    <row r="84" spans="1:82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165"/>
      <c r="BC84" s="80"/>
      <c r="BD84" s="80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</row>
    <row r="85" spans="1:82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165"/>
      <c r="BC85" s="80"/>
      <c r="BD85" s="80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</row>
    <row r="86" spans="1:82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165"/>
      <c r="BC86" s="80"/>
      <c r="BD86" s="80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</row>
    <row r="87" spans="1:82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165"/>
      <c r="BC87" s="80"/>
      <c r="BD87" s="80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</row>
    <row r="88" spans="1:82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165"/>
      <c r="BC88" s="80"/>
      <c r="BD88" s="80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</row>
    <row r="89" spans="1:82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165"/>
      <c r="BC89" s="80"/>
      <c r="BD89" s="80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</row>
    <row r="90" spans="1:82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165"/>
      <c r="BC90" s="80"/>
      <c r="BD90" s="80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</row>
    <row r="91" spans="1:82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165"/>
      <c r="BC91" s="80"/>
      <c r="BD91" s="80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</row>
    <row r="92" spans="1:82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165"/>
      <c r="BC92" s="80"/>
      <c r="BD92" s="80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</row>
    <row r="93" spans="1:82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165"/>
      <c r="BC93" s="80"/>
      <c r="BD93" s="80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</row>
    <row r="94" spans="1:82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165"/>
      <c r="BC94" s="80"/>
      <c r="BD94" s="80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</row>
    <row r="95" spans="1:82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165"/>
      <c r="BC95" s="80"/>
      <c r="BD95" s="80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</row>
    <row r="96" spans="1:82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165"/>
      <c r="BC96" s="80"/>
      <c r="BD96" s="80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</row>
    <row r="97" spans="1:82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165"/>
      <c r="BC97" s="80"/>
      <c r="BD97" s="80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</row>
    <row r="98" spans="1:82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165"/>
      <c r="BC98" s="80"/>
      <c r="BD98" s="80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</row>
    <row r="99" spans="1:82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165"/>
      <c r="BC99" s="80"/>
      <c r="BD99" s="80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</row>
    <row r="100" spans="1:82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165"/>
      <c r="BC100" s="80"/>
      <c r="BD100" s="80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</row>
    <row r="101" spans="1:82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165"/>
      <c r="BC101" s="80"/>
      <c r="BD101" s="80"/>
      <c r="BE101" s="165"/>
      <c r="BF101" s="165"/>
      <c r="BG101" s="165"/>
      <c r="BH101" s="165"/>
      <c r="BI101" s="165"/>
      <c r="BJ101" s="165"/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</row>
    <row r="102" spans="1:82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165"/>
      <c r="BC102" s="80"/>
      <c r="BD102" s="80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</row>
    <row r="103" spans="1:82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165"/>
      <c r="BC103" s="80"/>
      <c r="BD103" s="80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</row>
    <row r="104" spans="1:82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165"/>
      <c r="BC104" s="80"/>
      <c r="BD104" s="80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</row>
    <row r="105" spans="1:82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165"/>
      <c r="BC105" s="80"/>
      <c r="BD105" s="80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</row>
    <row r="106" spans="1:82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165"/>
      <c r="BC106" s="80"/>
      <c r="BD106" s="80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</row>
    <row r="107" spans="1:82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165"/>
      <c r="BC107" s="80"/>
      <c r="BD107" s="80"/>
      <c r="BE107" s="165"/>
      <c r="BF107" s="165"/>
      <c r="BG107" s="165"/>
      <c r="BH107" s="165"/>
      <c r="BI107" s="165"/>
      <c r="BJ107" s="165"/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</row>
    <row r="108" spans="1:82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165"/>
      <c r="BC108" s="80"/>
      <c r="BD108" s="80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</row>
    <row r="109" spans="1:82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165"/>
      <c r="BC109" s="80"/>
      <c r="BD109" s="80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</row>
    <row r="110" spans="1:82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165"/>
      <c r="BC110" s="80"/>
      <c r="BD110" s="80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</row>
    <row r="111" spans="1:82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165"/>
      <c r="BC111" s="80"/>
      <c r="BD111" s="80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</row>
    <row r="112" spans="1:82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165"/>
      <c r="BC112" s="80"/>
      <c r="BD112" s="80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</row>
    <row r="113" spans="1:82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165"/>
      <c r="BC113" s="80"/>
      <c r="BD113" s="80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</row>
    <row r="114" spans="1:82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165"/>
      <c r="BC114" s="80"/>
      <c r="BD114" s="80"/>
      <c r="BE114" s="165"/>
      <c r="BF114" s="165"/>
      <c r="BG114" s="165"/>
      <c r="BH114" s="165"/>
      <c r="BI114" s="165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</row>
    <row r="115" spans="1:82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165"/>
      <c r="BC115" s="80"/>
      <c r="BD115" s="80"/>
      <c r="BE115" s="165"/>
      <c r="BF115" s="165"/>
      <c r="BG115" s="165"/>
      <c r="BH115" s="165"/>
      <c r="BI115" s="165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</row>
    <row r="116" spans="1:82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165"/>
      <c r="BC116" s="80"/>
      <c r="BD116" s="80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</row>
    <row r="117" spans="1:82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165"/>
      <c r="BC117" s="80"/>
      <c r="BD117" s="80"/>
      <c r="BE117" s="165"/>
      <c r="BF117" s="165"/>
      <c r="BG117" s="165"/>
      <c r="BH117" s="165"/>
      <c r="BI117" s="165"/>
      <c r="BJ117" s="165"/>
      <c r="BK117" s="165"/>
      <c r="BL117" s="165"/>
      <c r="BM117" s="165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</row>
    <row r="118" spans="1:82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165"/>
      <c r="BC118" s="80"/>
      <c r="BD118" s="80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</row>
    <row r="119" spans="1:82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165"/>
      <c r="BC119" s="80"/>
      <c r="BD119" s="80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</row>
    <row r="120" spans="1:82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165"/>
      <c r="BC120" s="80"/>
      <c r="BD120" s="80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</row>
    <row r="121" spans="1:82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165"/>
      <c r="BC121" s="80"/>
      <c r="BD121" s="80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</row>
    <row r="122" spans="1:82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165"/>
      <c r="BC122" s="80"/>
      <c r="BD122" s="80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</row>
    <row r="123" spans="1:82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165"/>
      <c r="BC123" s="80"/>
      <c r="BD123" s="80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</row>
    <row r="124" spans="1:82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165"/>
      <c r="BC124" s="80"/>
      <c r="BD124" s="80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</row>
    <row r="125" spans="1:82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165"/>
      <c r="BC125" s="80"/>
      <c r="BD125" s="80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</row>
    <row r="126" spans="1:82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165"/>
      <c r="BC126" s="80"/>
      <c r="BD126" s="80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</row>
    <row r="127" spans="1:82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165"/>
      <c r="BC127" s="80"/>
      <c r="BD127" s="80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</row>
    <row r="128" spans="1:82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165"/>
      <c r="BC128" s="80"/>
      <c r="BD128" s="80"/>
      <c r="BE128" s="165"/>
      <c r="BF128" s="165"/>
      <c r="BG128" s="165"/>
      <c r="BH128" s="165"/>
      <c r="BI128" s="165"/>
      <c r="BJ128" s="165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</row>
    <row r="129" spans="1:82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165"/>
      <c r="BC129" s="80"/>
      <c r="BD129" s="80"/>
      <c r="BE129" s="165"/>
      <c r="BF129" s="165"/>
      <c r="BG129" s="165"/>
      <c r="BH129" s="165"/>
      <c r="BI129" s="165"/>
      <c r="BJ129" s="165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</row>
    <row r="130" spans="1:82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165"/>
      <c r="BC130" s="80"/>
      <c r="BD130" s="80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</row>
    <row r="131" spans="1:82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165"/>
      <c r="BC131" s="80"/>
      <c r="BD131" s="80"/>
      <c r="BE131" s="165"/>
      <c r="BF131" s="165"/>
      <c r="BG131" s="165"/>
      <c r="BH131" s="165"/>
      <c r="BI131" s="165"/>
      <c r="BJ131" s="165"/>
      <c r="BK131" s="165"/>
      <c r="BL131" s="165"/>
      <c r="BM131" s="165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</row>
    <row r="132" spans="1:82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165"/>
      <c r="BC132" s="80"/>
      <c r="BD132" s="80"/>
      <c r="BE132" s="165"/>
      <c r="BF132" s="165"/>
      <c r="BG132" s="165"/>
      <c r="BH132" s="165"/>
      <c r="BI132" s="165"/>
      <c r="BJ132" s="165"/>
      <c r="BK132" s="165"/>
      <c r="BL132" s="165"/>
      <c r="BM132" s="165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</row>
    <row r="133" spans="1:82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165"/>
      <c r="BC133" s="80"/>
      <c r="BD133" s="80"/>
      <c r="BE133" s="165"/>
      <c r="BF133" s="165"/>
      <c r="BG133" s="165"/>
      <c r="BH133" s="165"/>
      <c r="BI133" s="165"/>
      <c r="BJ133" s="165"/>
      <c r="BK133" s="165"/>
      <c r="BL133" s="165"/>
      <c r="BM133" s="165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</row>
    <row r="134" spans="1:82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165"/>
      <c r="BC134" s="80"/>
      <c r="BD134" s="80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</row>
    <row r="135" spans="1:82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165"/>
      <c r="BC135" s="80"/>
      <c r="BD135" s="80"/>
      <c r="BE135" s="165"/>
      <c r="BF135" s="165"/>
      <c r="BG135" s="165"/>
      <c r="BH135" s="165"/>
      <c r="BI135" s="165"/>
      <c r="BJ135" s="165"/>
      <c r="BK135" s="165"/>
      <c r="BL135" s="165"/>
      <c r="BM135" s="165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</row>
    <row r="136" spans="1:82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165"/>
      <c r="BC136" s="80"/>
      <c r="BD136" s="80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</row>
    <row r="137" spans="1:82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165"/>
      <c r="BC137" s="80"/>
      <c r="BD137" s="80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</row>
    <row r="138" spans="1:82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165"/>
      <c r="BC138" s="80"/>
      <c r="BD138" s="80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</row>
    <row r="139" spans="1:82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165"/>
      <c r="BC139" s="80"/>
      <c r="BD139" s="80"/>
      <c r="BE139" s="165"/>
      <c r="BF139" s="165"/>
      <c r="BG139" s="165"/>
      <c r="BH139" s="165"/>
      <c r="BI139" s="165"/>
      <c r="BJ139" s="165"/>
      <c r="BK139" s="165"/>
      <c r="BL139" s="165"/>
      <c r="BM139" s="165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</row>
    <row r="140" spans="1:82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165"/>
      <c r="BC140" s="80"/>
      <c r="BD140" s="80"/>
      <c r="BE140" s="165"/>
      <c r="BF140" s="165"/>
      <c r="BG140" s="165"/>
      <c r="BH140" s="165"/>
      <c r="BI140" s="165"/>
      <c r="BJ140" s="165"/>
      <c r="BK140" s="165"/>
      <c r="BL140" s="165"/>
      <c r="BM140" s="165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</row>
    <row r="141" spans="1:82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165"/>
      <c r="BC141" s="80"/>
      <c r="BD141" s="80"/>
      <c r="BE141" s="165"/>
      <c r="BF141" s="165"/>
      <c r="BG141" s="165"/>
      <c r="BH141" s="165"/>
      <c r="BI141" s="165"/>
      <c r="BJ141" s="165"/>
      <c r="BK141" s="165"/>
      <c r="BL141" s="165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</row>
    <row r="142" spans="1:82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165"/>
      <c r="BC142" s="80"/>
      <c r="BD142" s="80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</row>
    <row r="143" spans="1:82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165"/>
      <c r="BC143" s="80"/>
      <c r="BD143" s="80"/>
      <c r="BE143" s="165"/>
      <c r="BF143" s="165"/>
      <c r="BG143" s="165"/>
      <c r="BH143" s="165"/>
      <c r="BI143" s="165"/>
      <c r="BJ143" s="165"/>
      <c r="BK143" s="165"/>
      <c r="BL143" s="165"/>
      <c r="BM143" s="165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</row>
    <row r="144" spans="1:82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165"/>
      <c r="BC144" s="80"/>
      <c r="BD144" s="80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</row>
    <row r="145" spans="1:82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165"/>
      <c r="BC145" s="80"/>
      <c r="BD145" s="80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</row>
    <row r="146" spans="1:82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165"/>
      <c r="BC146" s="80"/>
      <c r="BD146" s="80"/>
      <c r="BE146" s="165"/>
      <c r="BF146" s="165"/>
      <c r="BG146" s="165"/>
      <c r="BH146" s="165"/>
      <c r="BI146" s="165"/>
      <c r="BJ146" s="165"/>
      <c r="BK146" s="165"/>
      <c r="BL146" s="165"/>
      <c r="BM146" s="165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</row>
    <row r="147" spans="1:82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165"/>
      <c r="BC147" s="80"/>
      <c r="BD147" s="80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</row>
    <row r="148" spans="1:82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165"/>
      <c r="BC148" s="80"/>
      <c r="BD148" s="80"/>
      <c r="BE148" s="165"/>
      <c r="BF148" s="165"/>
      <c r="BG148" s="165"/>
      <c r="BH148" s="165"/>
      <c r="BI148" s="165"/>
      <c r="BJ148" s="165"/>
      <c r="BK148" s="165"/>
      <c r="BL148" s="165"/>
      <c r="BM148" s="165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</row>
    <row r="149" spans="1:82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165"/>
      <c r="BC149" s="80"/>
      <c r="BD149" s="80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</row>
    <row r="150" spans="1:82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165"/>
      <c r="BC150" s="80"/>
      <c r="BD150" s="80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</row>
    <row r="151" spans="1:82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165"/>
      <c r="BC151" s="80"/>
      <c r="BD151" s="80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</row>
    <row r="152" spans="1:82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165"/>
      <c r="BC152" s="80"/>
      <c r="BD152" s="80"/>
      <c r="BE152" s="165"/>
      <c r="BF152" s="165"/>
      <c r="BG152" s="165"/>
      <c r="BH152" s="165"/>
      <c r="BI152" s="165"/>
      <c r="BJ152" s="165"/>
      <c r="BK152" s="165"/>
      <c r="BL152" s="165"/>
      <c r="BM152" s="165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</row>
    <row r="153" spans="1:82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165"/>
      <c r="BC153" s="80"/>
      <c r="BD153" s="80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</row>
    <row r="154" spans="1:82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165"/>
      <c r="BC154" s="80"/>
      <c r="BD154" s="80"/>
      <c r="BE154" s="165"/>
      <c r="BF154" s="165"/>
      <c r="BG154" s="165"/>
      <c r="BH154" s="165"/>
      <c r="BI154" s="165"/>
      <c r="BJ154" s="165"/>
      <c r="BK154" s="165"/>
      <c r="BL154" s="165"/>
      <c r="BM154" s="165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</row>
    <row r="155" spans="1:82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165"/>
      <c r="BC155" s="80"/>
      <c r="BD155" s="80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</row>
    <row r="156" spans="1:82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165"/>
      <c r="BC156" s="80"/>
      <c r="BD156" s="80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</row>
    <row r="157" spans="1:82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165"/>
      <c r="BC157" s="80"/>
      <c r="BD157" s="80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</row>
    <row r="158" spans="1:82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165"/>
      <c r="BC158" s="80"/>
      <c r="BD158" s="80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</row>
    <row r="159" spans="1:82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165"/>
      <c r="BC159" s="80"/>
      <c r="BD159" s="80"/>
      <c r="BE159" s="165"/>
      <c r="BF159" s="165"/>
      <c r="BG159" s="165"/>
      <c r="BH159" s="165"/>
      <c r="BI159" s="165"/>
      <c r="BJ159" s="165"/>
      <c r="BK159" s="165"/>
      <c r="BL159" s="165"/>
      <c r="BM159" s="165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</row>
    <row r="160" spans="1:82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165"/>
      <c r="BC160" s="80"/>
      <c r="BD160" s="80"/>
      <c r="BE160" s="165"/>
      <c r="BF160" s="165"/>
      <c r="BG160" s="165"/>
      <c r="BH160" s="165"/>
      <c r="BI160" s="165"/>
      <c r="BJ160" s="165"/>
      <c r="BK160" s="165"/>
      <c r="BL160" s="165"/>
      <c r="BM160" s="165"/>
      <c r="BN160" s="165"/>
      <c r="BO160" s="165"/>
      <c r="BP160" s="165"/>
      <c r="BQ160" s="165"/>
      <c r="BR160" s="165"/>
      <c r="BS160" s="165"/>
      <c r="BT160" s="165"/>
      <c r="BU160" s="165"/>
      <c r="BV160" s="165"/>
      <c r="BW160" s="165"/>
      <c r="BX160" s="165"/>
      <c r="BY160" s="165"/>
      <c r="BZ160" s="165"/>
      <c r="CA160" s="165"/>
      <c r="CB160" s="165"/>
      <c r="CC160" s="165"/>
      <c r="CD160" s="165"/>
    </row>
    <row r="161" spans="1:82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165"/>
      <c r="BC161" s="80"/>
      <c r="BD161" s="80"/>
      <c r="BE161" s="165"/>
      <c r="BF161" s="165"/>
      <c r="BG161" s="165"/>
      <c r="BH161" s="165"/>
      <c r="BI161" s="165"/>
      <c r="BJ161" s="165"/>
      <c r="BK161" s="165"/>
      <c r="BL161" s="165"/>
      <c r="BM161" s="165"/>
      <c r="BN161" s="165"/>
      <c r="BO161" s="165"/>
      <c r="BP161" s="165"/>
      <c r="BQ161" s="165"/>
      <c r="BR161" s="165"/>
      <c r="BS161" s="165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65"/>
      <c r="CD161" s="165"/>
    </row>
    <row r="162" spans="1:82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165"/>
      <c r="BC162" s="80"/>
      <c r="BD162" s="80"/>
      <c r="BE162" s="165"/>
      <c r="BF162" s="165"/>
      <c r="BG162" s="165"/>
      <c r="BH162" s="165"/>
      <c r="BI162" s="165"/>
      <c r="BJ162" s="165"/>
      <c r="BK162" s="165"/>
      <c r="BL162" s="165"/>
      <c r="BM162" s="165"/>
      <c r="BN162" s="165"/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</row>
    <row r="163" spans="1:82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165"/>
      <c r="BC163" s="80"/>
      <c r="BD163" s="80"/>
      <c r="BE163" s="165"/>
      <c r="BF163" s="165"/>
      <c r="BG163" s="165"/>
      <c r="BH163" s="165"/>
      <c r="BI163" s="165"/>
      <c r="BJ163" s="165"/>
      <c r="BK163" s="165"/>
      <c r="BL163" s="165"/>
      <c r="BM163" s="165"/>
      <c r="BN163" s="165"/>
      <c r="BO163" s="165"/>
      <c r="BP163" s="165"/>
      <c r="BQ163" s="165"/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65"/>
      <c r="CD163" s="165"/>
    </row>
    <row r="164" spans="1:82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165"/>
      <c r="BC164" s="80"/>
      <c r="BD164" s="80"/>
      <c r="BE164" s="165"/>
      <c r="BF164" s="165"/>
      <c r="BG164" s="165"/>
      <c r="BH164" s="165"/>
      <c r="BI164" s="165"/>
      <c r="BJ164" s="165"/>
      <c r="BK164" s="165"/>
      <c r="BL164" s="165"/>
      <c r="BM164" s="165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</row>
    <row r="165" spans="1:82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165"/>
      <c r="BC165" s="80"/>
      <c r="BD165" s="80"/>
      <c r="BE165" s="165"/>
      <c r="BF165" s="165"/>
      <c r="BG165" s="165"/>
      <c r="BH165" s="165"/>
      <c r="BI165" s="165"/>
      <c r="BJ165" s="165"/>
      <c r="BK165" s="165"/>
      <c r="BL165" s="165"/>
      <c r="BM165" s="165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</row>
    <row r="166" spans="1:82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165"/>
      <c r="BC166" s="80"/>
      <c r="BD166" s="80"/>
      <c r="BE166" s="165"/>
      <c r="BF166" s="165"/>
      <c r="BG166" s="165"/>
      <c r="BH166" s="165"/>
      <c r="BI166" s="165"/>
      <c r="BJ166" s="165"/>
      <c r="BK166" s="165"/>
      <c r="BL166" s="165"/>
      <c r="BM166" s="165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</row>
    <row r="167" spans="1:82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165"/>
      <c r="BC167" s="80"/>
      <c r="BD167" s="80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</row>
  </sheetData>
  <sheetProtection password="C621" sheet="1" objects="1" scenarios="1" selectLockedCells="1"/>
  <protectedRanges>
    <protectedRange sqref="V44:Y64 N6:T6" name="Диапазон2"/>
  </protectedRanges>
  <mergeCells count="26">
    <mergeCell ref="V2:W2"/>
    <mergeCell ref="C4:F4"/>
    <mergeCell ref="G4:AH4"/>
    <mergeCell ref="P2:R2"/>
    <mergeCell ref="S2:U2"/>
    <mergeCell ref="B9:B11"/>
    <mergeCell ref="C9:C11"/>
    <mergeCell ref="D9:D11"/>
    <mergeCell ref="E9:E11"/>
    <mergeCell ref="E2:I2"/>
    <mergeCell ref="F9:U9"/>
    <mergeCell ref="R10:U10"/>
    <mergeCell ref="F10:Q10"/>
    <mergeCell ref="K2:N2"/>
    <mergeCell ref="N6:T6"/>
    <mergeCell ref="AX6:BA6"/>
    <mergeCell ref="AX7:AZ7"/>
    <mergeCell ref="C8:AR8"/>
    <mergeCell ref="AX8:AZ8"/>
    <mergeCell ref="BA9:BA11"/>
    <mergeCell ref="AU9:AU11"/>
    <mergeCell ref="AV9:AV11"/>
    <mergeCell ref="AW9:AW11"/>
    <mergeCell ref="AX9:AX11"/>
    <mergeCell ref="AY9:AY11"/>
    <mergeCell ref="AZ9:AZ11"/>
  </mergeCells>
  <conditionalFormatting sqref="V44:AT64 Z26:AT43">
    <cfRule type="expression" dxfId="11" priority="4" stopIfTrue="1">
      <formula>AND(OR($C26&lt;&gt;"",$D26&lt;&gt;""),$A26=1,ISBLANK(V26))</formula>
    </cfRule>
  </conditionalFormatting>
  <conditionalFormatting sqref="AU6">
    <cfRule type="cellIs" dxfId="10" priority="3" stopIfTrue="1" operator="equal">
      <formula>"НЕТ"</formula>
    </cfRule>
  </conditionalFormatting>
  <conditionalFormatting sqref="V26:Y43 F25:AT25 H25:H64 F26:U64">
    <cfRule type="expression" dxfId="9" priority="2">
      <formula>AND(OR($C25&lt;&gt;"",$D25&lt;&gt;""),$A25=1,ISBLANK(F25))</formula>
    </cfRule>
  </conditionalFormatting>
  <conditionalFormatting sqref="V26:Y43 F25:AT25 H25:H64 F26:U64">
    <cfRule type="containsErrors" dxfId="8" priority="1">
      <formula>ISERROR(F25)</formula>
    </cfRule>
  </conditionalFormatting>
  <dataValidations xWindow="548" yWindow="809" count="2">
    <dataValidation operator="equal" allowBlank="1" showErrorMessage="1" prompt="После внесения в таблицу данных для всех учащихся, принимавших участие в тестировании, выберите &quot;Да&quot;" sqref="AU6"/>
    <dataValidation allowBlank="1" showDropDown="1" showInputMessage="1" showErrorMessage="1" prompt="Возможные значения: 0, 1, 2._x000a_Если ученик не дал ответ - N." sqref="Z26:AT64"/>
  </dataValidations>
  <pageMargins left="0.17" right="0.19" top="0.50749999999999995" bottom="0.17" header="0.17" footer="0.5"/>
  <pageSetup paperSize="9" scale="90" fitToWidth="0" fitToHeight="0" orientation="landscape" r:id="rId1"/>
  <headerFooter alignWithMargins="0">
    <oddHeader>&amp;CКГБУ "Региональный центр оценки качества образования"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548" yWindow="809" count="7">
        <x14:dataValidation type="list" allowBlank="1" showDropDown="1" showInputMessage="1" showErrorMessage="1" prompt="Возможные значения: 0, 1, 2, 3._x000a_Если ученик не дал ответ - N.">
          <x14:formula1>
            <xm:f>Рабочий!$B$4:$F$4</xm:f>
          </x14:formula1>
          <xm:sqref>Y26:Y64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V26:V64</xm:sqref>
        </x14:dataValidation>
        <x14:dataValidation type="list" allowBlank="1" showDropDown="1" showInputMessage="1" showErrorMessage="1" prompt="Возможные значения: 0, 1, 2, 3, 4, 5, 6._x000a_Если ученик не дал ответ - N.">
          <x14:formula1>
            <xm:f>Рабочий!$B$5:$I$5</xm:f>
          </x14:formula1>
          <xm:sqref>W26:W64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F25:F64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G25:G64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I25:I64</xm:sqref>
        </x14:dataValidation>
        <x14:dataValidation type="list" allowBlank="1" showDropDown="1" showInputMessage="1" showErrorMessage="1" prompt="Возможные значения: 1, 2, 3, 4._x000a_Если ученик не дал ответ - N.">
          <x14:formula1>
            <xm:f>Рабочий!$B$2:$F$2</xm:f>
          </x14:formula1>
          <xm:sqref>P25:P64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FF00"/>
  </sheetPr>
  <dimension ref="A1:DE167"/>
  <sheetViews>
    <sheetView showGridLines="0" topLeftCell="O8" zoomScaleNormal="100" zoomScalePageLayoutView="90" workbookViewId="0">
      <selection activeCell="AU6" sqref="AU6"/>
    </sheetView>
  </sheetViews>
  <sheetFormatPr defaultColWidth="9.140625" defaultRowHeight="12.75" x14ac:dyDescent="0.2"/>
  <cols>
    <col min="1" max="1" width="5.85546875" style="6" hidden="1" customWidth="1"/>
    <col min="2" max="2" width="4.85546875" style="6" customWidth="1"/>
    <col min="3" max="3" width="4.28515625" style="6" bestFit="1" customWidth="1"/>
    <col min="4" max="4" width="29" style="6" customWidth="1"/>
    <col min="5" max="5" width="4" style="6" customWidth="1"/>
    <col min="6" max="21" width="5.5703125" style="6" customWidth="1"/>
    <col min="22" max="25" width="5.5703125" style="6" hidden="1" customWidth="1"/>
    <col min="26" max="27" width="5.42578125" style="6" hidden="1" customWidth="1"/>
    <col min="28" max="28" width="5.7109375" style="6" hidden="1" customWidth="1"/>
    <col min="29" max="46" width="5.42578125" style="6" hidden="1" customWidth="1"/>
    <col min="47" max="47" width="7.85546875" style="6" customWidth="1"/>
    <col min="48" max="48" width="8.5703125" style="6" customWidth="1"/>
    <col min="49" max="49" width="14.7109375" style="6" customWidth="1"/>
    <col min="50" max="50" width="15.85546875" style="6" customWidth="1"/>
    <col min="51" max="51" width="14.7109375" style="6" customWidth="1"/>
    <col min="52" max="52" width="16.140625" style="6" customWidth="1"/>
    <col min="53" max="53" width="18.7109375" style="6" customWidth="1"/>
    <col min="54" max="54" width="8.140625" style="6" customWidth="1"/>
    <col min="55" max="56" width="8.140625" style="197" hidden="1" customWidth="1"/>
    <col min="57" max="57" width="12" style="198" hidden="1" customWidth="1"/>
    <col min="58" max="58" width="8.28515625" style="198" hidden="1" customWidth="1"/>
    <col min="59" max="59" width="13.140625" style="1" hidden="1" customWidth="1"/>
    <col min="60" max="60" width="5.42578125" style="1" hidden="1" customWidth="1"/>
    <col min="61" max="61" width="8.28515625" style="1" hidden="1" customWidth="1"/>
    <col min="62" max="62" width="4.28515625" style="1" hidden="1" customWidth="1"/>
    <col min="63" max="63" width="4.28515625" style="1" customWidth="1"/>
    <col min="64" max="64" width="17.85546875" style="338" hidden="1" customWidth="1"/>
    <col min="65" max="65" width="29.42578125" style="338" hidden="1" customWidth="1"/>
    <col min="66" max="83" width="4.28515625" style="1" customWidth="1"/>
    <col min="84" max="109" width="4" style="1" customWidth="1"/>
    <col min="110" max="16384" width="9.140625" style="6"/>
  </cols>
  <sheetData>
    <row r="1" spans="1:109" ht="17.25" customHeight="1" thickBot="1" x14ac:dyDescent="0.25">
      <c r="BB1" s="56"/>
      <c r="BC1" s="188"/>
      <c r="BD1" s="188"/>
      <c r="BE1" s="189"/>
      <c r="BF1" s="190"/>
      <c r="BG1" s="80"/>
      <c r="BH1" s="165"/>
      <c r="BI1" s="165"/>
      <c r="BJ1" s="165"/>
      <c r="BK1" s="165"/>
      <c r="BL1" s="328"/>
      <c r="BM1" s="329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</row>
    <row r="2" spans="1:109" ht="30.75" customHeight="1" thickBot="1" x14ac:dyDescent="0.25">
      <c r="B2" s="79"/>
      <c r="C2" s="55"/>
      <c r="D2" s="57"/>
      <c r="E2" s="470" t="s">
        <v>16</v>
      </c>
      <c r="F2" s="470"/>
      <c r="G2" s="470"/>
      <c r="H2" s="502"/>
      <c r="I2" s="477" t="str">
        <f>IF(NOT(ISBLANK('СПИСОК КЛАССА'!G1)),'СПИСОК КЛАССА'!G1,"")</f>
        <v>138016</v>
      </c>
      <c r="J2" s="478"/>
      <c r="K2" s="479"/>
      <c r="L2" s="503" t="s">
        <v>17</v>
      </c>
      <c r="M2" s="470"/>
      <c r="N2" s="502"/>
      <c r="O2" s="504" t="str">
        <f>IF(NOT(ISBLANK('СПИСОК КЛАССА'!I1)),'СПИСОК КЛАССА'!I1,"")</f>
        <v>0703</v>
      </c>
      <c r="P2" s="504"/>
      <c r="Q2" s="58"/>
      <c r="R2" s="58"/>
      <c r="S2" s="58"/>
      <c r="T2" s="58"/>
      <c r="U2" s="58"/>
      <c r="V2" s="58"/>
      <c r="W2" s="58"/>
      <c r="X2" s="58"/>
      <c r="Y2" s="58"/>
      <c r="Z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5"/>
      <c r="AW2" s="154"/>
      <c r="AX2" s="155"/>
      <c r="AY2" s="155"/>
      <c r="AZ2" s="155"/>
      <c r="BA2" s="155"/>
      <c r="BB2" s="56"/>
      <c r="BC2" s="188"/>
      <c r="BD2" s="188"/>
      <c r="BE2" s="189"/>
      <c r="BF2" s="190"/>
      <c r="BG2" s="80"/>
      <c r="BH2" s="165"/>
      <c r="BI2" s="165"/>
      <c r="BJ2" s="165"/>
      <c r="BK2" s="165"/>
      <c r="BL2" s="330">
        <f>'Общий свод'!A2</f>
        <v>0</v>
      </c>
      <c r="BM2" s="331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</row>
    <row r="3" spans="1:109" x14ac:dyDescent="0.2">
      <c r="B3" s="79"/>
      <c r="C3" s="55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156" t="str">
        <f ca="1">'СПИСОК КЛАССА'!D5</f>
        <v/>
      </c>
      <c r="AW3" s="156"/>
      <c r="AX3" s="155"/>
      <c r="AY3" s="155"/>
      <c r="AZ3" s="155"/>
      <c r="BA3" s="155"/>
      <c r="BB3" s="56"/>
      <c r="BC3" s="188"/>
      <c r="BD3" s="188"/>
      <c r="BE3" s="189"/>
      <c r="BF3" s="190"/>
      <c r="BG3" s="80"/>
      <c r="BH3" s="165"/>
      <c r="BI3" s="165"/>
      <c r="BJ3" s="165"/>
      <c r="BK3" s="165"/>
      <c r="BL3" s="332"/>
      <c r="BM3" s="329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</row>
    <row r="4" spans="1:109" s="10" customFormat="1" ht="35.25" customHeight="1" thickBot="1" x14ac:dyDescent="0.3">
      <c r="B4" s="63"/>
      <c r="C4" s="482" t="s">
        <v>24</v>
      </c>
      <c r="D4" s="482"/>
      <c r="E4" s="482"/>
      <c r="F4" s="482"/>
      <c r="G4" s="483" t="str">
        <f>IF(NOT(ISBLANK('СПИСОК КЛАССА'!E3)),'СПИСОК КЛАССА'!E3,"")</f>
        <v>МБОУ гимназия № 8</v>
      </c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62"/>
      <c r="AV4" s="484" t="str">
        <f>'СПИСОК КЛАССА'!D6</f>
        <v/>
      </c>
      <c r="AW4" s="484"/>
      <c r="AX4" s="484"/>
      <c r="AY4" s="484"/>
      <c r="AZ4" s="158"/>
      <c r="BA4" s="158"/>
      <c r="BB4" s="64"/>
      <c r="BC4" s="191"/>
      <c r="BD4" s="191"/>
      <c r="BE4" s="192"/>
      <c r="BF4" s="192"/>
      <c r="BG4" s="81"/>
      <c r="BH4" s="81"/>
      <c r="BI4" s="81"/>
      <c r="BJ4" s="81"/>
      <c r="BK4" s="81"/>
      <c r="BL4" s="333"/>
      <c r="BM4" s="333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</row>
    <row r="5" spans="1:109" ht="13.5" thickBot="1" x14ac:dyDescent="0.25">
      <c r="B5" s="79"/>
      <c r="C5" s="55"/>
      <c r="D5" s="65"/>
      <c r="E5" s="61"/>
      <c r="F5" s="61"/>
      <c r="G5" s="5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159"/>
      <c r="AX5" s="160"/>
      <c r="AY5" s="160"/>
      <c r="AZ5" s="160"/>
      <c r="BA5" s="160"/>
      <c r="BB5" s="56"/>
      <c r="BC5" s="188"/>
      <c r="BD5" s="188"/>
      <c r="BE5" s="189"/>
      <c r="BF5" s="190"/>
      <c r="BG5" s="80"/>
      <c r="BH5" s="165"/>
      <c r="BI5" s="165"/>
      <c r="BJ5" s="165"/>
      <c r="BK5" s="165"/>
      <c r="BL5" s="329"/>
      <c r="BM5" s="329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</row>
    <row r="6" spans="1:109" ht="30.75" customHeight="1" thickBot="1" x14ac:dyDescent="0.3">
      <c r="B6" s="79"/>
      <c r="C6" s="55"/>
      <c r="D6" s="66" t="s">
        <v>25</v>
      </c>
      <c r="E6" s="66"/>
      <c r="F6" s="67">
        <f ca="1">$A$24</f>
        <v>16</v>
      </c>
      <c r="G6" s="55"/>
      <c r="I6" s="55"/>
      <c r="J6" s="66" t="s">
        <v>18</v>
      </c>
      <c r="K6" s="480" t="str">
        <f>Ввод_данных!N6</f>
        <v>22 сентября 2015</v>
      </c>
      <c r="L6" s="480"/>
      <c r="M6" s="480"/>
      <c r="N6" s="480"/>
      <c r="O6" s="58"/>
      <c r="P6" s="68"/>
      <c r="Q6" s="68"/>
      <c r="R6" s="60"/>
      <c r="S6" s="60"/>
      <c r="T6" s="60"/>
      <c r="U6" s="60"/>
      <c r="V6" s="60"/>
      <c r="W6" s="60"/>
      <c r="X6" s="69" t="s">
        <v>19</v>
      </c>
      <c r="AA6" s="58"/>
      <c r="AU6" s="70" t="s">
        <v>1140</v>
      </c>
      <c r="AV6" s="500">
        <f ca="1">IF(AU6="Да",IF('СПИСОК КЛАССА'!A5 = 0, 1, "Вы не сможете посмотреть результаты, пока все формы не будут заполненны верно" ),"")</f>
        <v>1</v>
      </c>
      <c r="AW6" s="501"/>
      <c r="AX6" s="501"/>
      <c r="AY6" s="501"/>
      <c r="AZ6" s="340">
        <f>COUNTIF(F11:AT11,"&gt;0")</f>
        <v>16</v>
      </c>
      <c r="BA6" s="246"/>
      <c r="BB6" s="56"/>
      <c r="BC6" s="188"/>
      <c r="BD6" s="188"/>
      <c r="BE6" s="189"/>
      <c r="BF6" s="190"/>
      <c r="BG6" s="80"/>
      <c r="BH6" s="165"/>
      <c r="BI6" s="165"/>
      <c r="BJ6" s="165"/>
      <c r="BK6" s="165"/>
      <c r="BL6" s="329"/>
      <c r="BM6" s="329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</row>
    <row r="7" spans="1:109" x14ac:dyDescent="0.2">
      <c r="B7" s="79"/>
      <c r="C7" s="55"/>
      <c r="D7" s="71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V7" s="60"/>
      <c r="AW7" s="156"/>
      <c r="AX7" s="454"/>
      <c r="AY7" s="454"/>
      <c r="AZ7" s="454"/>
      <c r="BA7" s="160"/>
      <c r="BB7" s="56"/>
      <c r="BC7" s="188"/>
      <c r="BD7" s="188"/>
      <c r="BE7" s="189"/>
      <c r="BF7" s="190"/>
      <c r="BG7" s="80"/>
      <c r="BH7" s="165"/>
      <c r="BI7" s="165"/>
      <c r="BJ7" s="165"/>
      <c r="BK7" s="165"/>
      <c r="BL7" s="329"/>
      <c r="BM7" s="329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</row>
    <row r="8" spans="1:109" ht="16.5" thickBot="1" x14ac:dyDescent="0.3">
      <c r="B8" s="82"/>
      <c r="C8" s="455" t="str">
        <f>Ввод_данных!C8</f>
        <v>РЕЗУЛЬТАТЫ ВЫПОЛНЕНИЯ КОНТРОЛЬНОЙ РАБОТЫ ПО МАТЕМАТИКЕ (результаты учащисхя)</v>
      </c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113"/>
      <c r="AH8" s="113"/>
      <c r="AI8" s="113"/>
      <c r="AJ8" s="113"/>
      <c r="AK8" s="113"/>
      <c r="AL8" s="113"/>
      <c r="AM8" s="113"/>
      <c r="AN8" s="113"/>
      <c r="AO8" s="112"/>
      <c r="AP8" s="112"/>
      <c r="AQ8" s="112"/>
      <c r="AR8" s="112"/>
      <c r="AS8" s="112"/>
      <c r="AT8" s="112"/>
      <c r="AU8" s="112"/>
      <c r="AV8" s="112"/>
      <c r="AW8" s="162"/>
      <c r="AX8" s="454"/>
      <c r="AY8" s="454"/>
      <c r="AZ8" s="454"/>
      <c r="BA8" s="160"/>
      <c r="BB8" s="56"/>
      <c r="BC8" s="188"/>
      <c r="BD8" s="188"/>
      <c r="BE8" s="189"/>
      <c r="BF8" s="190"/>
      <c r="BG8" s="80"/>
      <c r="BH8" s="165"/>
      <c r="BI8" s="165"/>
      <c r="BJ8" s="165"/>
      <c r="BK8" s="165"/>
      <c r="BL8" s="329"/>
      <c r="BM8" s="329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</row>
    <row r="9" spans="1:109" ht="34.5" customHeight="1" thickBot="1" x14ac:dyDescent="0.25">
      <c r="A9" s="72"/>
      <c r="B9" s="505" t="s">
        <v>10</v>
      </c>
      <c r="C9" s="461" t="s">
        <v>20</v>
      </c>
      <c r="D9" s="464" t="s">
        <v>12</v>
      </c>
      <c r="E9" s="467" t="s">
        <v>26</v>
      </c>
      <c r="F9" s="474" t="s">
        <v>27</v>
      </c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295"/>
      <c r="W9" s="295"/>
      <c r="X9" s="295"/>
      <c r="Y9" s="390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5"/>
      <c r="AU9" s="488" t="s">
        <v>1083</v>
      </c>
      <c r="AV9" s="491" t="s">
        <v>21</v>
      </c>
      <c r="AW9" s="494" t="s">
        <v>1084</v>
      </c>
      <c r="AX9" s="494" t="s">
        <v>51</v>
      </c>
      <c r="AY9" s="497" t="s">
        <v>1037</v>
      </c>
      <c r="AZ9" s="494" t="s">
        <v>52</v>
      </c>
      <c r="BA9" s="485" t="s">
        <v>28</v>
      </c>
      <c r="BB9" s="56"/>
      <c r="BC9" s="188"/>
      <c r="BD9" s="188"/>
      <c r="BE9" s="189"/>
      <c r="BF9" s="190"/>
      <c r="BG9" s="80"/>
      <c r="BH9" s="165"/>
      <c r="BI9" s="165"/>
      <c r="BJ9" s="165"/>
      <c r="BK9" s="165"/>
      <c r="BL9" s="329"/>
      <c r="BM9" s="329"/>
    </row>
    <row r="10" spans="1:109" ht="36" customHeight="1" thickBot="1" x14ac:dyDescent="0.25">
      <c r="A10" s="73"/>
      <c r="B10" s="506"/>
      <c r="C10" s="462"/>
      <c r="D10" s="465"/>
      <c r="E10" s="468"/>
      <c r="F10" s="474" t="s">
        <v>1038</v>
      </c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6"/>
      <c r="R10" s="471" t="s">
        <v>1039</v>
      </c>
      <c r="S10" s="472"/>
      <c r="T10" s="472"/>
      <c r="U10" s="473"/>
      <c r="V10" s="232"/>
      <c r="W10" s="232"/>
      <c r="X10" s="232"/>
      <c r="Y10" s="183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232"/>
      <c r="AU10" s="489"/>
      <c r="AV10" s="492"/>
      <c r="AW10" s="495"/>
      <c r="AX10" s="495"/>
      <c r="AY10" s="498"/>
      <c r="AZ10" s="495"/>
      <c r="BA10" s="486"/>
      <c r="BB10" s="56"/>
      <c r="BC10" s="188"/>
      <c r="BD10" s="188"/>
      <c r="BE10" s="189"/>
      <c r="BF10" s="190"/>
      <c r="BG10" s="80"/>
      <c r="BH10" s="165"/>
      <c r="BI10" s="165"/>
      <c r="BJ10" s="165"/>
      <c r="BK10" s="165"/>
      <c r="BL10" s="329"/>
      <c r="BM10" s="329"/>
    </row>
    <row r="11" spans="1:109" ht="85.5" customHeight="1" thickBot="1" x14ac:dyDescent="0.25">
      <c r="A11" s="73"/>
      <c r="B11" s="507"/>
      <c r="C11" s="463"/>
      <c r="D11" s="466"/>
      <c r="E11" s="469"/>
      <c r="F11" s="355">
        <v>1</v>
      </c>
      <c r="G11" s="187">
        <v>2</v>
      </c>
      <c r="H11" s="187">
        <v>3</v>
      </c>
      <c r="I11" s="187">
        <v>4</v>
      </c>
      <c r="J11" s="187">
        <v>5</v>
      </c>
      <c r="K11" s="187">
        <v>6</v>
      </c>
      <c r="L11" s="187">
        <v>7</v>
      </c>
      <c r="M11" s="187">
        <v>8</v>
      </c>
      <c r="N11" s="187">
        <v>9</v>
      </c>
      <c r="O11" s="187">
        <v>10</v>
      </c>
      <c r="P11" s="187">
        <v>11</v>
      </c>
      <c r="Q11" s="356">
        <v>12</v>
      </c>
      <c r="R11" s="391">
        <v>13</v>
      </c>
      <c r="S11" s="392">
        <v>14</v>
      </c>
      <c r="T11" s="393">
        <v>15</v>
      </c>
      <c r="U11" s="393">
        <v>16</v>
      </c>
      <c r="V11" s="130"/>
      <c r="W11" s="130"/>
      <c r="X11" s="298"/>
      <c r="Y11" s="298"/>
      <c r="Z11" s="130"/>
      <c r="AA11" s="296"/>
      <c r="AB11" s="130"/>
      <c r="AC11" s="297"/>
      <c r="AD11" s="130"/>
      <c r="AE11" s="297"/>
      <c r="AF11" s="130"/>
      <c r="AG11" s="297"/>
      <c r="AH11" s="130"/>
      <c r="AI11" s="297"/>
      <c r="AJ11" s="130"/>
      <c r="AK11" s="297"/>
      <c r="AL11" s="130"/>
      <c r="AM11" s="297"/>
      <c r="AN11" s="130"/>
      <c r="AO11" s="297"/>
      <c r="AP11" s="130"/>
      <c r="AQ11" s="297"/>
      <c r="AR11" s="130"/>
      <c r="AS11" s="297"/>
      <c r="AT11" s="367"/>
      <c r="AU11" s="490"/>
      <c r="AV11" s="493"/>
      <c r="AW11" s="496"/>
      <c r="AX11" s="496"/>
      <c r="AY11" s="499"/>
      <c r="AZ11" s="496"/>
      <c r="BA11" s="487"/>
      <c r="BB11" s="56"/>
      <c r="BC11" s="195" t="s">
        <v>480</v>
      </c>
      <c r="BD11" s="195" t="s">
        <v>481</v>
      </c>
      <c r="BE11" s="195" t="s">
        <v>482</v>
      </c>
      <c r="BF11" s="195" t="s">
        <v>100</v>
      </c>
      <c r="BG11" s="195" t="s">
        <v>101</v>
      </c>
      <c r="BH11" s="195" t="s">
        <v>102</v>
      </c>
      <c r="BI11" s="195" t="s">
        <v>105</v>
      </c>
      <c r="BJ11" s="195"/>
      <c r="BK11" s="195"/>
      <c r="BL11" s="329"/>
      <c r="BM11" s="329"/>
    </row>
    <row r="12" spans="1:109" ht="26.25" hidden="1" customHeight="1" thickBot="1" x14ac:dyDescent="0.25">
      <c r="A12" s="73"/>
      <c r="B12" s="87"/>
      <c r="C12" s="128"/>
      <c r="D12" s="129" t="s">
        <v>30</v>
      </c>
      <c r="E12" s="424">
        <f ca="1">SUM(F12:AT12)</f>
        <v>0</v>
      </c>
      <c r="F12" s="394">
        <f ca="1">IFERROR(IF(SUM(F15:F24)=$F$6,0,1), 0)</f>
        <v>0</v>
      </c>
      <c r="G12" s="293">
        <f t="shared" ref="G12:U12" ca="1" si="0">IFERROR(IF(SUM(G15:G24)=$F$6,0,1), 0)</f>
        <v>0</v>
      </c>
      <c r="H12" s="293">
        <f t="shared" ca="1" si="0"/>
        <v>0</v>
      </c>
      <c r="I12" s="293">
        <f t="shared" ca="1" si="0"/>
        <v>0</v>
      </c>
      <c r="J12" s="293">
        <f t="shared" ca="1" si="0"/>
        <v>0</v>
      </c>
      <c r="K12" s="293">
        <f t="shared" ca="1" si="0"/>
        <v>0</v>
      </c>
      <c r="L12" s="293">
        <f t="shared" ca="1" si="0"/>
        <v>0</v>
      </c>
      <c r="M12" s="293">
        <f ca="1">IFERROR(IF(SUM(M15:M24)=$F$6,0,1), 0)</f>
        <v>0</v>
      </c>
      <c r="N12" s="293">
        <f t="shared" ca="1" si="0"/>
        <v>0</v>
      </c>
      <c r="O12" s="293">
        <f t="shared" ca="1" si="0"/>
        <v>0</v>
      </c>
      <c r="P12" s="293">
        <f t="shared" ca="1" si="0"/>
        <v>0</v>
      </c>
      <c r="Q12" s="395">
        <f t="shared" ca="1" si="0"/>
        <v>0</v>
      </c>
      <c r="R12" s="299">
        <f t="shared" ca="1" si="0"/>
        <v>0</v>
      </c>
      <c r="S12" s="293">
        <f t="shared" ca="1" si="0"/>
        <v>0</v>
      </c>
      <c r="T12" s="395">
        <f t="shared" ca="1" si="0"/>
        <v>0</v>
      </c>
      <c r="U12" s="395">
        <f t="shared" ca="1" si="0"/>
        <v>0</v>
      </c>
      <c r="V12" s="293"/>
      <c r="W12" s="293"/>
      <c r="X12" s="293"/>
      <c r="Y12" s="293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127"/>
      <c r="AU12" s="85">
        <v>20</v>
      </c>
      <c r="AV12" s="86"/>
      <c r="AW12" s="87">
        <v>12</v>
      </c>
      <c r="AX12" s="87"/>
      <c r="AY12" s="87">
        <v>8</v>
      </c>
      <c r="AZ12" s="87"/>
      <c r="BA12" s="88"/>
      <c r="BB12" s="56"/>
      <c r="BC12" s="188"/>
      <c r="BD12" s="188"/>
      <c r="BE12" s="189"/>
      <c r="BF12" s="190"/>
      <c r="BG12" s="80"/>
      <c r="BH12" s="165"/>
      <c r="BI12" s="165"/>
      <c r="BJ12" s="165"/>
      <c r="BK12" s="165"/>
      <c r="BL12" s="329"/>
      <c r="BM12" s="329"/>
    </row>
    <row r="13" spans="1:109" ht="20.25" hidden="1" customHeight="1" x14ac:dyDescent="0.2">
      <c r="A13" s="73"/>
      <c r="B13" s="75"/>
      <c r="C13" s="83"/>
      <c r="D13" s="118"/>
      <c r="E13" s="425"/>
      <c r="F13" s="233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397"/>
      <c r="R13" s="117"/>
      <c r="S13" s="84"/>
      <c r="T13" s="396"/>
      <c r="U13" s="117"/>
      <c r="V13" s="89"/>
      <c r="W13" s="352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21"/>
      <c r="AU13" s="85"/>
      <c r="AV13" s="86"/>
      <c r="AW13" s="87"/>
      <c r="AX13" s="87"/>
      <c r="AY13" s="87"/>
      <c r="AZ13" s="87"/>
      <c r="BA13" s="88"/>
      <c r="BB13" s="56"/>
      <c r="BC13" s="188"/>
      <c r="BD13" s="188"/>
      <c r="BE13" s="189"/>
      <c r="BF13" s="190"/>
      <c r="BG13" s="80"/>
      <c r="BH13" s="165"/>
      <c r="BI13" s="165"/>
      <c r="BJ13" s="165"/>
      <c r="BK13" s="165"/>
      <c r="BL13" s="329"/>
      <c r="BM13" s="329"/>
    </row>
    <row r="14" spans="1:109" ht="20.25" hidden="1" customHeight="1" x14ac:dyDescent="0.2">
      <c r="A14" s="73"/>
      <c r="B14" s="75"/>
      <c r="C14" s="83"/>
      <c r="D14" s="118"/>
      <c r="E14" s="416"/>
      <c r="F14" s="233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397"/>
      <c r="R14" s="117"/>
      <c r="S14" s="89"/>
      <c r="T14" s="397"/>
      <c r="U14" s="127"/>
      <c r="V14" s="89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121"/>
      <c r="AU14" s="85"/>
      <c r="AV14" s="86"/>
      <c r="AW14" s="87"/>
      <c r="AX14" s="87"/>
      <c r="AY14" s="87"/>
      <c r="AZ14" s="87"/>
      <c r="BA14" s="88"/>
      <c r="BB14" s="56"/>
      <c r="BC14" s="188"/>
      <c r="BD14" s="188"/>
      <c r="BE14" s="189"/>
      <c r="BF14" s="190"/>
      <c r="BG14" s="80"/>
      <c r="BH14" s="165"/>
      <c r="BI14" s="165"/>
      <c r="BJ14" s="165"/>
      <c r="BK14" s="165"/>
      <c r="BL14" s="329"/>
      <c r="BM14" s="329"/>
    </row>
    <row r="15" spans="1:109" ht="20.25" hidden="1" customHeight="1" x14ac:dyDescent="0.2">
      <c r="A15" s="73"/>
      <c r="B15" s="75"/>
      <c r="C15" s="83"/>
      <c r="D15" s="118"/>
      <c r="E15" s="416"/>
      <c r="F15" s="233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397"/>
      <c r="R15" s="117"/>
      <c r="S15" s="89"/>
      <c r="T15" s="397"/>
      <c r="U15" s="127"/>
      <c r="V15" s="89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121"/>
      <c r="AU15" s="85"/>
      <c r="AV15" s="86"/>
      <c r="AW15" s="87"/>
      <c r="AX15" s="87"/>
      <c r="AY15" s="87"/>
      <c r="AZ15" s="87"/>
      <c r="BA15" s="88"/>
      <c r="BB15" s="56"/>
      <c r="BC15" s="188"/>
      <c r="BD15" s="188"/>
      <c r="BE15" s="189"/>
      <c r="BF15" s="190"/>
      <c r="BG15" s="80"/>
      <c r="BH15" s="165"/>
      <c r="BI15" s="165"/>
      <c r="BJ15" s="165"/>
      <c r="BK15" s="165"/>
      <c r="BL15" s="329"/>
      <c r="BM15" s="329"/>
    </row>
    <row r="16" spans="1:109" ht="20.25" hidden="1" customHeight="1" x14ac:dyDescent="0.2">
      <c r="A16" s="73"/>
      <c r="B16" s="75"/>
      <c r="C16" s="83"/>
      <c r="D16" s="118"/>
      <c r="E16" s="416"/>
      <c r="F16" s="233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397"/>
      <c r="R16" s="117"/>
      <c r="S16" s="89"/>
      <c r="T16" s="397"/>
      <c r="U16" s="127"/>
      <c r="V16" s="89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121"/>
      <c r="AU16" s="85"/>
      <c r="AV16" s="86"/>
      <c r="AW16" s="87"/>
      <c r="AX16" s="87"/>
      <c r="AY16" s="87"/>
      <c r="AZ16" s="87"/>
      <c r="BA16" s="88"/>
      <c r="BB16" s="56"/>
      <c r="BC16" s="188"/>
      <c r="BD16" s="188"/>
      <c r="BE16" s="189"/>
      <c r="BF16" s="190"/>
      <c r="BG16" s="80"/>
      <c r="BH16" s="165"/>
      <c r="BI16" s="165"/>
      <c r="BJ16" s="165"/>
      <c r="BK16" s="165"/>
      <c r="BL16" s="329"/>
      <c r="BM16" s="329"/>
    </row>
    <row r="17" spans="1:109" ht="20.25" hidden="1" customHeight="1" x14ac:dyDescent="0.2">
      <c r="A17" s="73"/>
      <c r="B17" s="75"/>
      <c r="C17" s="83"/>
      <c r="D17" s="118"/>
      <c r="E17" s="417">
        <v>6</v>
      </c>
      <c r="F17" s="280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414"/>
      <c r="R17" s="119"/>
      <c r="S17" s="119"/>
      <c r="T17" s="398"/>
      <c r="U17" s="119"/>
      <c r="V17" s="119"/>
      <c r="W17" s="119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121"/>
      <c r="AU17" s="85"/>
      <c r="AV17" s="86"/>
      <c r="AW17" s="87"/>
      <c r="AX17" s="87"/>
      <c r="AY17" s="87"/>
      <c r="AZ17" s="87"/>
      <c r="BA17" s="88"/>
      <c r="BB17" s="56"/>
      <c r="BC17" s="188"/>
      <c r="BD17" s="188"/>
      <c r="BE17" s="189"/>
      <c r="BF17" s="190"/>
      <c r="BG17" s="80"/>
      <c r="BH17" s="165"/>
      <c r="BI17" s="165"/>
      <c r="BJ17" s="165"/>
      <c r="BK17" s="165"/>
      <c r="BL17" s="329"/>
      <c r="BM17" s="329"/>
    </row>
    <row r="18" spans="1:109" ht="20.25" hidden="1" customHeight="1" x14ac:dyDescent="0.2">
      <c r="A18" s="73"/>
      <c r="B18" s="75"/>
      <c r="C18" s="83"/>
      <c r="D18" s="118"/>
      <c r="E18" s="417">
        <v>5</v>
      </c>
      <c r="F18" s="280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414"/>
      <c r="R18" s="119"/>
      <c r="S18" s="119"/>
      <c r="T18" s="398"/>
      <c r="U18" s="119"/>
      <c r="V18" s="119"/>
      <c r="W18" s="11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122"/>
      <c r="AU18" s="90"/>
      <c r="AV18" s="74"/>
      <c r="AW18" s="75"/>
      <c r="AX18" s="75"/>
      <c r="AY18" s="75"/>
      <c r="AZ18" s="75"/>
      <c r="BA18" s="91"/>
      <c r="BB18" s="56"/>
      <c r="BC18" s="188"/>
      <c r="BD18" s="188"/>
      <c r="BE18" s="189"/>
      <c r="BF18" s="190"/>
      <c r="BG18" s="80"/>
      <c r="BH18" s="165"/>
      <c r="BI18" s="165"/>
      <c r="BJ18" s="165"/>
      <c r="BK18" s="165"/>
      <c r="BL18" s="329"/>
      <c r="BM18" s="329"/>
    </row>
    <row r="19" spans="1:109" ht="20.25" hidden="1" customHeight="1" x14ac:dyDescent="0.2">
      <c r="A19" s="73"/>
      <c r="B19" s="75"/>
      <c r="C19" s="83"/>
      <c r="D19" s="118"/>
      <c r="E19" s="417">
        <v>4</v>
      </c>
      <c r="F19" s="280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414"/>
      <c r="R19" s="119"/>
      <c r="S19" s="119"/>
      <c r="T19" s="398"/>
      <c r="U19" s="119"/>
      <c r="V19" s="119"/>
      <c r="W19" s="119"/>
      <c r="X19" s="119"/>
      <c r="Y19" s="11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122"/>
      <c r="AU19" s="90"/>
      <c r="AV19" s="74"/>
      <c r="AW19" s="75"/>
      <c r="AX19" s="75"/>
      <c r="AY19" s="75"/>
      <c r="AZ19" s="75"/>
      <c r="BA19" s="91"/>
      <c r="BB19" s="56"/>
      <c r="BC19" s="188"/>
      <c r="BD19" s="188"/>
      <c r="BE19" s="189"/>
      <c r="BF19" s="193"/>
      <c r="BG19" s="167"/>
      <c r="BH19" s="167"/>
      <c r="BI19" s="167"/>
      <c r="BJ19" s="167"/>
      <c r="BK19" s="167"/>
      <c r="BL19" s="334"/>
      <c r="BM19" s="334"/>
      <c r="BN19" s="167"/>
      <c r="BO19" s="167"/>
      <c r="BP19" s="167"/>
      <c r="BQ19" s="167"/>
      <c r="BR19" s="167"/>
      <c r="BS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</row>
    <row r="20" spans="1:109" ht="20.25" hidden="1" customHeight="1" x14ac:dyDescent="0.2">
      <c r="A20" s="73"/>
      <c r="B20" s="92"/>
      <c r="C20" s="93"/>
      <c r="D20" s="94"/>
      <c r="E20" s="417">
        <v>3</v>
      </c>
      <c r="F20" s="280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414"/>
      <c r="R20" s="119"/>
      <c r="S20" s="119"/>
      <c r="T20" s="398"/>
      <c r="U20" s="119"/>
      <c r="V20" s="119"/>
      <c r="W20" s="119"/>
      <c r="X20" s="119"/>
      <c r="Y20" s="119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123"/>
      <c r="AU20" s="368">
        <f ca="1">AU23/AU12</f>
        <v>0.38750000000000001</v>
      </c>
      <c r="AV20" s="96"/>
      <c r="AW20" s="96">
        <f t="shared" ref="AW20" ca="1" si="1">AW23/AW12</f>
        <v>0.58333333333333337</v>
      </c>
      <c r="AX20" s="96"/>
      <c r="AY20" s="96">
        <f ca="1">AY23/AY12</f>
        <v>9.375E-2</v>
      </c>
      <c r="AZ20" s="96"/>
      <c r="BA20" s="120">
        <f ca="1">COUNTIF(OFFSET(BA$25,0,0,$A$23),"ВЫСОКИЙ")</f>
        <v>0</v>
      </c>
      <c r="BB20" s="56"/>
      <c r="BC20" s="227"/>
      <c r="BD20" s="227"/>
      <c r="BE20" s="228"/>
      <c r="BF20" s="190"/>
      <c r="BG20" s="80"/>
      <c r="BH20" s="165"/>
      <c r="BI20" s="165"/>
      <c r="BJ20" s="165"/>
      <c r="BK20" s="165"/>
      <c r="BL20" s="329"/>
      <c r="BM20" s="329"/>
    </row>
    <row r="21" spans="1:109" ht="20.25" hidden="1" customHeight="1" x14ac:dyDescent="0.2">
      <c r="A21" s="73"/>
      <c r="B21" s="97"/>
      <c r="C21" s="98"/>
      <c r="D21" s="99"/>
      <c r="E21" s="418">
        <v>2</v>
      </c>
      <c r="F21" s="280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414"/>
      <c r="R21" s="119">
        <f t="shared" ref="G21:U24" ca="1" si="2">COUNTIF(OFFSET(R$25,0,0,$A$23,1),$E21)</f>
        <v>4</v>
      </c>
      <c r="S21" s="119">
        <f t="shared" ca="1" si="2"/>
        <v>0</v>
      </c>
      <c r="T21" s="398">
        <f t="shared" ca="1" si="2"/>
        <v>2</v>
      </c>
      <c r="U21" s="398">
        <f t="shared" ca="1" si="2"/>
        <v>0</v>
      </c>
      <c r="V21" s="119"/>
      <c r="W21" s="119"/>
      <c r="X21" s="119"/>
      <c r="Y21" s="119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123"/>
      <c r="AU21" s="300">
        <f ca="1">MAX(OFFSET(AU$25,0,0,$A$23,1))</f>
        <v>16</v>
      </c>
      <c r="AV21" s="302">
        <f t="shared" ref="AV21:AZ21" ca="1" si="3">MAX(OFFSET(AV$25,0,0,$A$23,1))</f>
        <v>0.8</v>
      </c>
      <c r="AW21" s="101">
        <f t="shared" ca="1" si="3"/>
        <v>12</v>
      </c>
      <c r="AX21" s="302">
        <f t="shared" ca="1" si="3"/>
        <v>1</v>
      </c>
      <c r="AY21" s="101">
        <f t="shared" ca="1" si="3"/>
        <v>4</v>
      </c>
      <c r="AZ21" s="301">
        <f t="shared" ca="1" si="3"/>
        <v>0.5</v>
      </c>
      <c r="BA21" s="120">
        <f ca="1">COUNTIF(OFFSET(BA$25,0,0,$A$23),"ПОВЫШЕННЫЙ")</f>
        <v>0</v>
      </c>
      <c r="BB21" s="56"/>
      <c r="BC21" s="228"/>
      <c r="BD21" s="228"/>
      <c r="BE21" s="228"/>
      <c r="BF21" s="194"/>
      <c r="BG21" s="160"/>
      <c r="BH21" s="160"/>
      <c r="BI21" s="160"/>
      <c r="BJ21" s="160"/>
      <c r="BK21" s="160"/>
      <c r="BL21" s="335"/>
      <c r="BM21" s="335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</row>
    <row r="22" spans="1:109" ht="20.25" hidden="1" customHeight="1" x14ac:dyDescent="0.2">
      <c r="A22" s="73"/>
      <c r="B22" s="97"/>
      <c r="C22" s="98"/>
      <c r="D22" s="99">
        <f ca="1">COUNTIF(OFFSET(E$25,0,0,$A$23),1)</f>
        <v>8</v>
      </c>
      <c r="E22" s="418">
        <v>1</v>
      </c>
      <c r="F22" s="280">
        <f t="shared" ref="F22:F23" ca="1" si="4">COUNTIF(OFFSET(F$25,0,0,$A$23,1),$E22)</f>
        <v>13</v>
      </c>
      <c r="G22" s="95">
        <f t="shared" ca="1" si="2"/>
        <v>10</v>
      </c>
      <c r="H22" s="95">
        <f t="shared" ca="1" si="2"/>
        <v>4</v>
      </c>
      <c r="I22" s="95">
        <f t="shared" ca="1" si="2"/>
        <v>8</v>
      </c>
      <c r="J22" s="95">
        <f t="shared" ca="1" si="2"/>
        <v>7</v>
      </c>
      <c r="K22" s="95">
        <f t="shared" ca="1" si="2"/>
        <v>12</v>
      </c>
      <c r="L22" s="95">
        <f t="shared" ca="1" si="2"/>
        <v>7</v>
      </c>
      <c r="M22" s="95">
        <f t="shared" ca="1" si="2"/>
        <v>12</v>
      </c>
      <c r="N22" s="95">
        <f t="shared" ca="1" si="2"/>
        <v>12</v>
      </c>
      <c r="O22" s="95">
        <f t="shared" ca="1" si="2"/>
        <v>11</v>
      </c>
      <c r="P22" s="95">
        <f t="shared" ca="1" si="2"/>
        <v>12</v>
      </c>
      <c r="Q22" s="414">
        <f t="shared" ca="1" si="2"/>
        <v>4</v>
      </c>
      <c r="R22" s="119"/>
      <c r="S22" s="119"/>
      <c r="T22" s="398"/>
      <c r="U22" s="398"/>
      <c r="V22" s="119"/>
      <c r="W22" s="119"/>
      <c r="X22" s="119"/>
      <c r="Y22" s="119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123"/>
      <c r="AU22" s="100">
        <f ca="1">MIN(OFFSET(AU$25,0,0,$A$23,1))</f>
        <v>0</v>
      </c>
      <c r="AV22" s="131">
        <f t="shared" ref="AV22:AZ22" ca="1" si="5">MIN(AV25:AV64)</f>
        <v>0</v>
      </c>
      <c r="AW22" s="101">
        <f t="shared" ca="1" si="5"/>
        <v>0</v>
      </c>
      <c r="AX22" s="131">
        <f t="shared" ca="1" si="5"/>
        <v>0</v>
      </c>
      <c r="AY22" s="101">
        <f t="shared" ca="1" si="5"/>
        <v>0</v>
      </c>
      <c r="AZ22" s="131">
        <f t="shared" ca="1" si="5"/>
        <v>0</v>
      </c>
      <c r="BA22" s="120">
        <f ca="1">COUNTIF(OFFSET(BA$25,0,0,$A$23),"БАЗОВЫЙ")</f>
        <v>11</v>
      </c>
      <c r="BB22" s="56"/>
      <c r="BC22" s="228"/>
      <c r="BD22" s="228"/>
      <c r="BE22" s="228"/>
      <c r="BF22" s="194"/>
      <c r="BG22" s="160"/>
      <c r="BH22" s="160"/>
      <c r="BI22" s="160"/>
      <c r="BJ22" s="160"/>
      <c r="BK22" s="160"/>
      <c r="BL22" s="335" t="s">
        <v>504</v>
      </c>
      <c r="BM22" s="335">
        <f>COUNTA(BL25:BL10000)</f>
        <v>0</v>
      </c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</row>
    <row r="23" spans="1:109" ht="20.25" hidden="1" customHeight="1" x14ac:dyDescent="0.2">
      <c r="A23" s="73">
        <f>COUNT(C25:C10000)</f>
        <v>18</v>
      </c>
      <c r="B23" s="97"/>
      <c r="C23" s="98"/>
      <c r="D23" s="99">
        <f ca="1">COUNTIF(OFFSET(E$25,0,0,$A$23),2)</f>
        <v>8</v>
      </c>
      <c r="E23" s="418">
        <v>0</v>
      </c>
      <c r="F23" s="280">
        <f t="shared" ca="1" si="4"/>
        <v>3</v>
      </c>
      <c r="G23" s="95">
        <f t="shared" ca="1" si="2"/>
        <v>6</v>
      </c>
      <c r="H23" s="95">
        <f t="shared" ca="1" si="2"/>
        <v>12</v>
      </c>
      <c r="I23" s="95">
        <f t="shared" ca="1" si="2"/>
        <v>5</v>
      </c>
      <c r="J23" s="95">
        <f t="shared" ca="1" si="2"/>
        <v>7</v>
      </c>
      <c r="K23" s="95">
        <f t="shared" ca="1" si="2"/>
        <v>4</v>
      </c>
      <c r="L23" s="95">
        <f t="shared" ca="1" si="2"/>
        <v>6</v>
      </c>
      <c r="M23" s="95">
        <f t="shared" ca="1" si="2"/>
        <v>4</v>
      </c>
      <c r="N23" s="95">
        <f t="shared" ca="1" si="2"/>
        <v>4</v>
      </c>
      <c r="O23" s="95">
        <f t="shared" ca="1" si="2"/>
        <v>3</v>
      </c>
      <c r="P23" s="95">
        <f t="shared" ca="1" si="2"/>
        <v>3</v>
      </c>
      <c r="Q23" s="414">
        <f t="shared" ca="1" si="2"/>
        <v>11</v>
      </c>
      <c r="R23" s="119">
        <f t="shared" ca="1" si="2"/>
        <v>8</v>
      </c>
      <c r="S23" s="119">
        <f t="shared" ca="1" si="2"/>
        <v>4</v>
      </c>
      <c r="T23" s="398">
        <f t="shared" ca="1" si="2"/>
        <v>4</v>
      </c>
      <c r="U23" s="398">
        <f t="shared" ca="1" si="2"/>
        <v>7</v>
      </c>
      <c r="V23" s="119"/>
      <c r="W23" s="119"/>
      <c r="X23" s="119"/>
      <c r="Y23" s="119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123"/>
      <c r="AU23" s="144">
        <f ca="1">AU24/$F$6</f>
        <v>7.75</v>
      </c>
      <c r="AV23" s="263">
        <f ca="1">AVERAGE(OFFSET(AV$25,0,0,$A$23,1))</f>
        <v>0.38749999999999996</v>
      </c>
      <c r="AW23" s="145">
        <f ca="1">AW$24/$F$6</f>
        <v>7</v>
      </c>
      <c r="AX23" s="264">
        <f ca="1">AVERAGE(OFFSET(AX$25,0,0,$A$23,1))</f>
        <v>0.58333333333333337</v>
      </c>
      <c r="AY23" s="145">
        <f ca="1">AY$24/$F$6</f>
        <v>0.75</v>
      </c>
      <c r="AZ23" s="264">
        <f ca="1">AVERAGE(OFFSET(AZ$25,0,0,$A$23,1))</f>
        <v>9.375E-2</v>
      </c>
      <c r="BA23" s="120">
        <f ca="1">COUNTIF(OFFSET(BA$25,0,0,$A$23),"ПОНИЖЕННЫЙ")</f>
        <v>3</v>
      </c>
      <c r="BB23" s="56"/>
      <c r="BC23" s="228"/>
      <c r="BD23" s="228"/>
      <c r="BE23" s="228"/>
      <c r="BF23" s="194"/>
      <c r="BG23" s="160"/>
      <c r="BH23" s="160"/>
      <c r="BI23" s="160"/>
      <c r="BJ23" s="160"/>
      <c r="BK23" s="160"/>
      <c r="BL23" s="335" t="s">
        <v>505</v>
      </c>
      <c r="BM23" s="335">
        <f>COUNTA(BM25:BM10000)</f>
        <v>0</v>
      </c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</row>
    <row r="24" spans="1:109" ht="38.25" hidden="1" customHeight="1" thickBot="1" x14ac:dyDescent="0.25">
      <c r="A24" s="73">
        <f ca="1">SUM(OFFSET(A$25,0,0,$A$23))</f>
        <v>16</v>
      </c>
      <c r="B24" s="102" t="s">
        <v>10</v>
      </c>
      <c r="C24" s="103" t="s">
        <v>22</v>
      </c>
      <c r="D24" s="104" t="s">
        <v>23</v>
      </c>
      <c r="E24" s="426" t="s">
        <v>29</v>
      </c>
      <c r="F24" s="280">
        <f ca="1">COUNTIF(OFFSET(F$25,0,0,$A$23,1),$E24)</f>
        <v>0</v>
      </c>
      <c r="G24" s="95">
        <f t="shared" ca="1" si="2"/>
        <v>0</v>
      </c>
      <c r="H24" s="95">
        <f t="shared" ca="1" si="2"/>
        <v>0</v>
      </c>
      <c r="I24" s="95">
        <f t="shared" ca="1" si="2"/>
        <v>3</v>
      </c>
      <c r="J24" s="95">
        <f t="shared" ca="1" si="2"/>
        <v>2</v>
      </c>
      <c r="K24" s="95">
        <f t="shared" ca="1" si="2"/>
        <v>0</v>
      </c>
      <c r="L24" s="95">
        <f t="shared" ca="1" si="2"/>
        <v>3</v>
      </c>
      <c r="M24" s="95">
        <f t="shared" ca="1" si="2"/>
        <v>0</v>
      </c>
      <c r="N24" s="95">
        <f t="shared" ca="1" si="2"/>
        <v>0</v>
      </c>
      <c r="O24" s="95">
        <f t="shared" ca="1" si="2"/>
        <v>2</v>
      </c>
      <c r="P24" s="95">
        <f t="shared" ca="1" si="2"/>
        <v>1</v>
      </c>
      <c r="Q24" s="414">
        <f t="shared" ca="1" si="2"/>
        <v>1</v>
      </c>
      <c r="R24" s="119">
        <f t="shared" ca="1" si="2"/>
        <v>4</v>
      </c>
      <c r="S24" s="119">
        <f t="shared" ca="1" si="2"/>
        <v>12</v>
      </c>
      <c r="T24" s="398">
        <f t="shared" ca="1" si="2"/>
        <v>10</v>
      </c>
      <c r="U24" s="398">
        <f t="shared" ca="1" si="2"/>
        <v>9</v>
      </c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64"/>
      <c r="AU24" s="369">
        <f ca="1">SUM(OFFSET(AU$25,0,0,$A$23,1))</f>
        <v>124</v>
      </c>
      <c r="AV24" s="370">
        <f ca="1">AVERAGE(OFFSET(AV$25,0,0,$A$23,1))</f>
        <v>0.38749999999999996</v>
      </c>
      <c r="AW24" s="371">
        <f ca="1">SUM(OFFSET(AW$25,0,0,$A$23,1))</f>
        <v>112</v>
      </c>
      <c r="AX24" s="372">
        <f ca="1">AVERAGE(OFFSET(AX$25,0,0,$A$23,1))</f>
        <v>0.58333333333333337</v>
      </c>
      <c r="AY24" s="371">
        <f ca="1">SUM(OFFSET(AY$25,0,0,$A$23,1))</f>
        <v>12</v>
      </c>
      <c r="AZ24" s="372">
        <f ca="1">AVERAGE(OFFSET(AZ$25,0,0,$A$23,1))</f>
        <v>9.375E-2</v>
      </c>
      <c r="BA24" s="373">
        <f ca="1">COUNTIF(OFFSET(BA$25,0,0,$A$23),"НИЗКИЙ")</f>
        <v>2</v>
      </c>
      <c r="BB24" s="180"/>
      <c r="BC24" s="229" t="e">
        <f>#REF!</f>
        <v>#REF!</v>
      </c>
      <c r="BD24" s="229" t="e">
        <f>#REF!</f>
        <v>#REF!</v>
      </c>
      <c r="BE24" s="229" t="e">
        <f>#REF!</f>
        <v>#REF!</v>
      </c>
      <c r="BF24" s="229" t="e">
        <f>#REF!</f>
        <v>#REF!</v>
      </c>
      <c r="BG24" s="229" t="e">
        <f>#REF!</f>
        <v>#REF!</v>
      </c>
      <c r="BH24" s="229" t="e">
        <f>#REF!</f>
        <v>#REF!</v>
      </c>
      <c r="BI24" s="229" t="e">
        <f>#REF!</f>
        <v>#REF!</v>
      </c>
      <c r="BJ24" s="167"/>
      <c r="BK24" s="167"/>
      <c r="BL24" s="336" t="s">
        <v>506</v>
      </c>
      <c r="BM24" s="336" t="s">
        <v>507</v>
      </c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</row>
    <row r="25" spans="1:109" ht="15" customHeight="1" thickBot="1" x14ac:dyDescent="0.25">
      <c r="A25" s="109">
        <f>IF('СПИСОК КЛАССА'!I25&gt;0,1,0)</f>
        <v>1</v>
      </c>
      <c r="B25" s="76">
        <v>1</v>
      </c>
      <c r="C25" s="77">
        <f>IF(NOT(ISBLANK('СПИСОК КЛАССА'!C25)),'СПИСОК КЛАССА'!C25,"")</f>
        <v>1</v>
      </c>
      <c r="D25" s="106">
        <f>IF(NOT(ISBLANK('СПИСОК КЛАССА'!D25)),IF($A25=1,'СПИСОК КЛАССА'!D25, "УЧЕНИК НЕ ВЫПОЛНЯЛ РАБОТУ"),"")</f>
        <v>1</v>
      </c>
      <c r="E25" s="427">
        <f>IF($C25&lt;&gt;"",'СПИСОК КЛАССА'!I25,"")</f>
        <v>2</v>
      </c>
      <c r="F25" s="281">
        <f>IF(HLOOKUP(Ответы_учащихся!$E25,КЛЮЧИ!$C$5:$D$20,Ответы_учащихся!F$11+1)=Ввод_данных!F25,1,IF(Ввод_данных!F25="N","N",0))</f>
        <v>1</v>
      </c>
      <c r="G25" s="150">
        <f>IF(HLOOKUP(Ответы_учащихся!$E25,КЛЮЧИ!$C$5:$D$20,Ответы_учащихся!G$11+1)=Ввод_данных!G25,1,IF(Ввод_данных!G25="N","N",0))</f>
        <v>0</v>
      </c>
      <c r="H25" s="150">
        <f>IF(HLOOKUP(Ответы_учащихся!$E25,КЛЮЧИ!$C$5:$D$20,Ответы_учащихся!H$11+1)=Ввод_данных!H25,1,IF(Ввод_данных!H25="N","N",0))</f>
        <v>0</v>
      </c>
      <c r="I25" s="150">
        <f>IF(HLOOKUP(Ответы_учащихся!$E25,КЛЮЧИ!$C$5:$D$20,Ответы_учащихся!I$11+1)=Ввод_данных!I25,1,IF(Ввод_данных!I25="N","N",0))</f>
        <v>0</v>
      </c>
      <c r="J25" s="150">
        <f>IF(HLOOKUP(Ответы_учащихся!$E25,КЛЮЧИ!$C$5:$D$20,Ответы_учащихся!J$11+1)=Ввод_данных!J25,1,IF(Ввод_данных!J25="N","N",0))</f>
        <v>0</v>
      </c>
      <c r="K25" s="150">
        <f>IF(HLOOKUP(Ответы_учащихся!$E25,КЛЮЧИ!$C$5:$D$20,Ответы_учащихся!K$11+1)=Ввод_данных!K25,1,IF(Ввод_данных!K25="N","N",0))</f>
        <v>1</v>
      </c>
      <c r="L25" s="150">
        <f>IF(HLOOKUP(Ответы_учащихся!$E25,КЛЮЧИ!$C$5:$D$20,Ответы_учащихся!L$11+1)=Ввод_данных!L25,1,IF(Ввод_данных!L25="N","N",0))</f>
        <v>0</v>
      </c>
      <c r="M25" s="150">
        <f>IF(HLOOKUP(Ответы_учащихся!$E25,КЛЮЧИ!$C$5:$D$20,Ответы_учащихся!M$11+1)=Ввод_данных!M25,1,IF(Ввод_данных!M25="N","N",0))</f>
        <v>1</v>
      </c>
      <c r="N25" s="150">
        <f>IF(HLOOKUP(Ответы_учащихся!$E25,КЛЮЧИ!$C$5:$D$20,Ответы_учащихся!N$11+1)=Ввод_данных!N25,1,IF(Ввод_данных!N25="N","N",0))</f>
        <v>1</v>
      </c>
      <c r="O25" s="150" t="str">
        <f>IF(HLOOKUP(Ответы_учащихся!$E25,КЛЮЧИ!$C$5:$D$20,Ответы_учащихся!O$11+1)=Ввод_данных!O25,1,IF(Ввод_данных!O25="N","N",0))</f>
        <v>N</v>
      </c>
      <c r="P25" s="150">
        <f>IF(HLOOKUP(Ответы_учащихся!$E25,КЛЮЧИ!$C$5:$D$20,Ответы_учащихся!P$11+1)=Ввод_данных!P25,1,IF(Ввод_данных!P25="N","N",0))</f>
        <v>0</v>
      </c>
      <c r="Q25" s="150">
        <f>IF(HLOOKUP(Ответы_учащихся!$E25,КЛЮЧИ!$C$5:$D$20,Ответы_учащихся!Q$11+1)=Ввод_данных!Q25,1,IF(Ввод_данных!Q25="N","N",0))</f>
        <v>0</v>
      </c>
      <c r="R25" s="163">
        <f>IF(HLOOKUP(Ответы_учащихся!$E25,КЛЮЧИ!$C$5:$D$20,Ответы_учащихся!R$11+1)=Ввод_данных!R25,2,IF(Ввод_данных!R25="N","N",0))</f>
        <v>0</v>
      </c>
      <c r="S25" s="163">
        <f>IF(HLOOKUP(Ответы_учащихся!$E25,КЛЮЧИ!$C$5:$D$20,Ответы_учащихся!S$11+1)=Ввод_данных!S25,2,IF(Ввод_данных!S25="N","N",0))</f>
        <v>0</v>
      </c>
      <c r="T25" s="163">
        <f>IF(HLOOKUP(Ответы_учащихся!$E25,КЛЮЧИ!$C$5:$D$20,Ответы_учащихся!T$11+1)=Ввод_данных!T25,2,IF(Ввод_данных!T25="N","N",0))</f>
        <v>0</v>
      </c>
      <c r="U25" s="163" t="str">
        <f>IF(HLOOKUP(Ответы_учащихся!$E25,КЛЮЧИ!$C$5:$D$21,Ответы_учащихся!U$11+1)=Ввод_данных!U25,2,IF(Ввод_данных!U25="N","N",0))</f>
        <v>N</v>
      </c>
      <c r="V25" s="163"/>
      <c r="W25" s="163"/>
      <c r="X25" s="163"/>
      <c r="Y25" s="163"/>
      <c r="Z25" s="163"/>
      <c r="AA25" s="163"/>
      <c r="AB25" s="150"/>
      <c r="AC25" s="150"/>
      <c r="AD25" s="150"/>
      <c r="AE25" s="150"/>
      <c r="AF25" s="150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124"/>
      <c r="AU25" s="126">
        <f ca="1">IF(AND(OR($C25&lt;&gt;"",$D25&lt;&gt;""),$A25=1,$AV$6= 1),SUM(OFFSET($F25,0,0,1,$AZ$6)),"" )</f>
        <v>4</v>
      </c>
      <c r="AV25" s="105">
        <f ca="1">IF(AND(OR($C25&lt;&gt;"",$D25&lt;&gt;""),$A25=1,$AV$6= 1),AU25/$AU$12,"")</f>
        <v>0.2</v>
      </c>
      <c r="AW25" s="236">
        <f ca="1">IF(AND(OR($C25&lt;&gt;"",$D25&lt;&gt;""),$A25=1,$AV$6= 1),SUM(F25:Q25),"")</f>
        <v>4</v>
      </c>
      <c r="AX25" s="237">
        <f ca="1">IF(AND(OR($C25&lt;&gt;"",$D25&lt;&gt;""),$A25=1,$AV$6= 1),$AW25/$AW$12,"")</f>
        <v>0.33333333333333331</v>
      </c>
      <c r="AY25" s="236">
        <f ca="1">IF(AND(OR($C25&lt;&gt;"",$D25&lt;&gt;""),$A25=1,$AV$6= 1),SUM(R25:U25),"" )</f>
        <v>0</v>
      </c>
      <c r="AZ25" s="237">
        <f ca="1">IF(AND(OR($C25&lt;&gt;"",$D25&lt;&gt;""),$A25=1,$AV$6= 1),$AY25/$AY$12,"")</f>
        <v>0</v>
      </c>
      <c r="BA25" s="238" t="str">
        <f ca="1">IF(AND(OR($C25&lt;&gt;"",$D25&lt;&gt;""),$A25=1,$AV$6= 1),IF(AND((AW25&lt;=3),(AY25&lt;=8)),"НИЗКИЙ",IF(AND(AW25&gt;=4,AW25&lt;=6,AY25&lt;=8),"ПОНИЖЕННЫЙ",IF(AND(AW25&gt;=7,AW25&lt;=12,AY25&lt;=4),"БАЗОВЫЙ",IF(AND(AW25&gt;=10,AW25&lt;=12,AY25&gt;=7,AY25&lt;=8),"ВЫСОКИЙ","ПОВЫШЕННЫЙ")))),"")</f>
        <v>ПОНИЖЕННЫЙ</v>
      </c>
      <c r="BB25" s="181"/>
      <c r="BC25" s="196" t="e">
        <f>IF($A25=1,BC$24,"")</f>
        <v>#REF!</v>
      </c>
      <c r="BD25" s="196" t="e">
        <f t="shared" ref="BD25:BI40" si="6">IF($A25=1,BD$24,"")</f>
        <v>#REF!</v>
      </c>
      <c r="BE25" s="196" t="e">
        <f t="shared" si="6"/>
        <v>#REF!</v>
      </c>
      <c r="BF25" s="196" t="e">
        <f t="shared" si="6"/>
        <v>#REF!</v>
      </c>
      <c r="BG25" s="196" t="e">
        <f>IF($A25=1,BG$24,"")</f>
        <v>#REF!</v>
      </c>
      <c r="BH25" s="196" t="e">
        <f>IF($A25=1,BH$24,"")</f>
        <v>#REF!</v>
      </c>
      <c r="BI25" s="196" t="e">
        <f>IF($A25=1,BI$24,"")</f>
        <v>#REF!</v>
      </c>
      <c r="BJ25" s="168"/>
      <c r="BK25" s="168"/>
      <c r="BL25" s="337"/>
      <c r="BM25" s="337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</row>
    <row r="26" spans="1:109" ht="12.75" customHeight="1" thickBot="1" x14ac:dyDescent="0.25">
      <c r="A26" s="109">
        <f>IF('СПИСОК КЛАССА'!I26&gt;0,1,0)</f>
        <v>0</v>
      </c>
      <c r="B26" s="76">
        <v>2</v>
      </c>
      <c r="C26" s="77">
        <f>IF(NOT(ISBLANK('СПИСОК КЛАССА'!C26)),'СПИСОК КЛАССА'!C26,"")</f>
        <v>2</v>
      </c>
      <c r="D26" s="106" t="str">
        <f>IF(NOT(ISBLANK('СПИСОК КЛАССА'!D26)),IF($A26=1,'СПИСОК КЛАССА'!D26, "УЧЕНИК НЕ ВЫПОЛНЯЛ РАБОТУ"),"")</f>
        <v>УЧЕНИК НЕ ВЫПОЛНЯЛ РАБОТУ</v>
      </c>
      <c r="E26" s="421">
        <f>IF($C26&lt;&gt;"",'СПИСОК КЛАССА'!I26,"")</f>
        <v>0</v>
      </c>
      <c r="F26" s="281" t="e">
        <f>IF(HLOOKUP(Ответы_учащихся!$E26,КЛЮЧИ!$C$5:$D$20,Ответы_учащихся!F$11+1)=Ввод_данных!F26,1,IF(Ввод_данных!F26="N","N",0))</f>
        <v>#N/A</v>
      </c>
      <c r="G26" s="150" t="e">
        <f>IF(HLOOKUP(Ответы_учащихся!$E26,КЛЮЧИ!$C$5:$D$20,Ответы_учащихся!G$11+1)=Ввод_данных!G26,1,IF(Ввод_данных!G26="N","N",0))</f>
        <v>#N/A</v>
      </c>
      <c r="H26" s="150" t="e">
        <f>IF(HLOOKUP(Ответы_учащихся!$E26,КЛЮЧИ!$C$5:$D$20,Ответы_учащихся!H$11+1)=Ввод_данных!H26,1,IF(Ввод_данных!H26="N","N",0))</f>
        <v>#N/A</v>
      </c>
      <c r="I26" s="150" t="e">
        <f>IF(HLOOKUP(Ответы_учащихся!$E26,КЛЮЧИ!$C$5:$D$20,Ответы_учащихся!I$11+1)=Ввод_данных!I26,1,IF(Ввод_данных!I26="N","N",0))</f>
        <v>#N/A</v>
      </c>
      <c r="J26" s="150" t="e">
        <f>IF(HLOOKUP(Ответы_учащихся!$E26,КЛЮЧИ!$C$5:$D$20,Ответы_учащихся!J$11+1)=Ввод_данных!J26,1,IF(Ввод_данных!J26="N","N",0))</f>
        <v>#N/A</v>
      </c>
      <c r="K26" s="150" t="e">
        <f>IF(HLOOKUP(Ответы_учащихся!$E26,КЛЮЧИ!$C$5:$D$20,Ответы_учащихся!K$11+1)=Ввод_данных!K26,1,IF(Ввод_данных!K26="N","N",0))</f>
        <v>#N/A</v>
      </c>
      <c r="L26" s="150" t="e">
        <f>IF(HLOOKUP(Ответы_учащихся!$E26,КЛЮЧИ!$C$5:$D$20,Ответы_учащихся!L$11+1)=Ввод_данных!L26,1,IF(Ввод_данных!L26="N","N",0))</f>
        <v>#N/A</v>
      </c>
      <c r="M26" s="150" t="e">
        <f>IF(HLOOKUP(Ответы_учащихся!$E26,КЛЮЧИ!$C$5:$D$20,Ответы_учащихся!M$11+1)=Ввод_данных!M26,1,IF(Ввод_данных!M26="N","N",0))</f>
        <v>#N/A</v>
      </c>
      <c r="N26" s="150" t="e">
        <f>IF(HLOOKUP(Ответы_учащихся!$E26,КЛЮЧИ!$C$5:$D$20,Ответы_учащихся!N$11+1)=Ввод_данных!N26,1,IF(Ввод_данных!N26="N","N",0))</f>
        <v>#N/A</v>
      </c>
      <c r="O26" s="150" t="e">
        <f>IF(HLOOKUP(Ответы_учащихся!$E26,КЛЮЧИ!$C$5:$D$20,Ответы_учащихся!O$11+1)=Ввод_данных!O26,1,IF(Ввод_данных!O26="N","N",0))</f>
        <v>#N/A</v>
      </c>
      <c r="P26" s="150" t="e">
        <f>IF(HLOOKUP(Ответы_учащихся!$E26,КЛЮЧИ!$C$5:$D$20,Ответы_учащихся!P$11+1)=Ввод_данных!P26,1,IF(Ввод_данных!P26="N","N",0))</f>
        <v>#N/A</v>
      </c>
      <c r="Q26" s="150" t="e">
        <f>IF(HLOOKUP(Ответы_учащихся!$E26,КЛЮЧИ!$C$5:$D$20,Ответы_учащихся!Q$11+1)=Ввод_данных!Q26,1,IF(Ввод_данных!Q26="N","N",0))</f>
        <v>#N/A</v>
      </c>
      <c r="R26" s="163" t="e">
        <f>IF(HLOOKUP(Ответы_учащихся!$E26,КЛЮЧИ!$C$5:$D$20,Ответы_учащихся!R$11+1)=Ввод_данных!R26,2,IF(Ввод_данных!R26="N","N",0))</f>
        <v>#N/A</v>
      </c>
      <c r="S26" s="163" t="e">
        <f>IF(HLOOKUP(Ответы_учащихся!$E26,КЛЮЧИ!$C$5:$D$20,Ответы_учащихся!S$11+1)=Ввод_данных!S26,2,IF(Ввод_данных!S26="N","N",0))</f>
        <v>#N/A</v>
      </c>
      <c r="T26" s="163" t="e">
        <f>IF(HLOOKUP(Ответы_учащихся!$E26,КЛЮЧИ!$C$5:$D$20,Ответы_учащихся!T$11+1)=Ввод_данных!T26,2,IF(Ввод_данных!T26="N","N",0))</f>
        <v>#N/A</v>
      </c>
      <c r="U26" s="163" t="e">
        <f>IF(HLOOKUP(Ответы_учащихся!$E26,КЛЮЧИ!$C$5:$D$21,Ответы_учащихся!U$11+1)=Ввод_данных!U26,2,IF(Ввод_данных!U26="N","N",0))</f>
        <v>#N/A</v>
      </c>
      <c r="V26" s="163"/>
      <c r="W26" s="163"/>
      <c r="X26" s="163"/>
      <c r="Y26" s="163"/>
      <c r="Z26" s="163"/>
      <c r="AA26" s="163"/>
      <c r="AB26" s="150"/>
      <c r="AC26" s="150"/>
      <c r="AD26" s="150"/>
      <c r="AE26" s="150"/>
      <c r="AF26" s="150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124"/>
      <c r="AU26" s="126" t="str">
        <f t="shared" ref="AU26:AU64" ca="1" si="7">IF(AND(OR($C26&lt;&gt;"",$D26&lt;&gt;""),$A26=1,$AV$6= 1),SUM(OFFSET($F26,0,0,1,$AZ$6)),"" )</f>
        <v/>
      </c>
      <c r="AV26" s="105" t="str">
        <f t="shared" ref="AV26:AV64" ca="1" si="8">IF(AND(OR($C26&lt;&gt;"",$D26&lt;&gt;""),$A26=1,$AV$6= 1),AU26/$AU$12,"")</f>
        <v/>
      </c>
      <c r="AW26" s="236" t="str">
        <f t="shared" ref="AW26:AW64" ca="1" si="9">IF(AND(OR($C26&lt;&gt;"",$D26&lt;&gt;""),$A26=1,$AV$6= 1),SUM(F26:Q26),"")</f>
        <v/>
      </c>
      <c r="AX26" s="237" t="str">
        <f t="shared" ref="AX26:AX64" ca="1" si="10">IF(AND(OR($C26&lt;&gt;"",$D26&lt;&gt;""),$A26=1,$AV$6= 1),$AW26/$AW$12,"")</f>
        <v/>
      </c>
      <c r="AY26" s="236" t="str">
        <f t="shared" ref="AY26:AY64" ca="1" si="11">IF(AND(OR($C26&lt;&gt;"",$D26&lt;&gt;""),$A26=1,$AV$6= 1),SUM(R26:U26),"" )</f>
        <v/>
      </c>
      <c r="AZ26" s="237" t="str">
        <f t="shared" ref="AZ26:AZ64" ca="1" si="12">IF(AND(OR($C26&lt;&gt;"",$D26&lt;&gt;""),$A26=1,$AV$6= 1),$AY26/$AY$12,"")</f>
        <v/>
      </c>
      <c r="BA26" s="238" t="str">
        <f t="shared" ref="BA26:BA64" ca="1" si="13">IF(AND(OR($C26&lt;&gt;"",$D26&lt;&gt;""),$A26=1,$AV$6= 1),IF(AND((AW26&lt;=3),(AY26&lt;=8)),"НИЗКИЙ",IF(AND(AW26&gt;=4,AW26&lt;=6,AY26&lt;=8),"ПОНИЖЕННЫЙ",IF(AND(AW26&gt;=7,AW26&lt;=12,AY26&lt;=4),"БАЗОВЫЙ",IF(AND(AW26&gt;=10,AW26&lt;=12,AY26&gt;=7,AY26&lt;=8),"ВЫСОКИЙ","ПОВЫШЕННЫЙ")))),"")</f>
        <v/>
      </c>
      <c r="BB26" s="181"/>
      <c r="BC26" s="196" t="str">
        <f t="shared" ref="BC26:BI64" si="14">IF($A26=1,BC$24,"")</f>
        <v/>
      </c>
      <c r="BD26" s="196" t="str">
        <f t="shared" si="6"/>
        <v/>
      </c>
      <c r="BE26" s="196" t="str">
        <f t="shared" si="6"/>
        <v/>
      </c>
      <c r="BF26" s="196" t="str">
        <f t="shared" si="6"/>
        <v/>
      </c>
      <c r="BG26" s="196" t="str">
        <f t="shared" si="6"/>
        <v/>
      </c>
      <c r="BH26" s="196" t="str">
        <f t="shared" si="6"/>
        <v/>
      </c>
      <c r="BI26" s="196" t="str">
        <f t="shared" si="6"/>
        <v/>
      </c>
      <c r="BJ26" s="168"/>
      <c r="BK26" s="168"/>
      <c r="BL26" s="337"/>
      <c r="BM26" s="337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</row>
    <row r="27" spans="1:109" ht="12.75" customHeight="1" thickBot="1" x14ac:dyDescent="0.25">
      <c r="A27" s="109">
        <f>IF('СПИСОК КЛАССА'!I27&gt;0,1,0)</f>
        <v>1</v>
      </c>
      <c r="B27" s="76">
        <v>3</v>
      </c>
      <c r="C27" s="77">
        <f>IF(NOT(ISBLANK('СПИСОК КЛАССА'!C27)),'СПИСОК КЛАССА'!C27,"")</f>
        <v>3</v>
      </c>
      <c r="D27" s="106">
        <f>IF(NOT(ISBLANK('СПИСОК КЛАССА'!D27)),IF($A27=1,'СПИСОК КЛАССА'!D27, "УЧЕНИК НЕ ВЫПОЛНЯЛ РАБОТУ"),"")</f>
        <v>3</v>
      </c>
      <c r="E27" s="421">
        <f>IF($C27&lt;&gt;"",'СПИСОК КЛАССА'!I27,"")</f>
        <v>1</v>
      </c>
      <c r="F27" s="281">
        <f>IF(HLOOKUP(Ответы_учащихся!$E27,КЛЮЧИ!$C$5:$D$20,Ответы_учащихся!F$11+1)=Ввод_данных!F27,1,IF(Ввод_данных!F27="N","N",0))</f>
        <v>1</v>
      </c>
      <c r="G27" s="150">
        <f>IF(HLOOKUP(Ответы_учащихся!$E27,КЛЮЧИ!$C$5:$D$20,Ответы_учащихся!G$11+1)=Ввод_данных!G27,1,IF(Ввод_данных!G27="N","N",0))</f>
        <v>0</v>
      </c>
      <c r="H27" s="150">
        <f>IF(HLOOKUP(Ответы_учащихся!$E27,КЛЮЧИ!$C$5:$D$20,Ответы_учащихся!H$11+1)=Ввод_данных!H27,1,IF(Ввод_данных!H27="N","N",0))</f>
        <v>0</v>
      </c>
      <c r="I27" s="150">
        <f>IF(HLOOKUP(Ответы_учащихся!$E27,КЛЮЧИ!$C$5:$D$20,Ответы_учащихся!I$11+1)=Ввод_данных!I27,1,IF(Ввод_данных!I27="N","N",0))</f>
        <v>1</v>
      </c>
      <c r="J27" s="150">
        <f>IF(HLOOKUP(Ответы_учащихся!$E27,КЛЮЧИ!$C$5:$D$20,Ответы_учащихся!J$11+1)=Ввод_данных!J27,1,IF(Ввод_данных!J27="N","N",0))</f>
        <v>1</v>
      </c>
      <c r="K27" s="150">
        <f>IF(HLOOKUP(Ответы_учащихся!$E27,КЛЮЧИ!$C$5:$D$20,Ответы_учащихся!K$11+1)=Ввод_данных!K27,1,IF(Ввод_данных!K27="N","N",0))</f>
        <v>1</v>
      </c>
      <c r="L27" s="150">
        <f>IF(HLOOKUP(Ответы_учащихся!$E27,КЛЮЧИ!$C$5:$D$20,Ответы_учащихся!L$11+1)=Ввод_данных!L27,1,IF(Ввод_данных!L27="N","N",0))</f>
        <v>0</v>
      </c>
      <c r="M27" s="150">
        <f>IF(HLOOKUP(Ответы_учащихся!$E27,КЛЮЧИ!$C$5:$D$20,Ответы_учащихся!M$11+1)=Ввод_данных!M27,1,IF(Ввод_данных!M27="N","N",0))</f>
        <v>1</v>
      </c>
      <c r="N27" s="150">
        <f>IF(HLOOKUP(Ответы_учащихся!$E27,КЛЮЧИ!$C$5:$D$20,Ответы_учащихся!N$11+1)=Ввод_данных!N27,1,IF(Ввод_данных!N27="N","N",0))</f>
        <v>1</v>
      </c>
      <c r="O27" s="150">
        <f>IF(HLOOKUP(Ответы_учащихся!$E27,КЛЮЧИ!$C$5:$D$20,Ответы_учащихся!O$11+1)=Ввод_данных!O27,1,IF(Ввод_данных!O27="N","N",0))</f>
        <v>0</v>
      </c>
      <c r="P27" s="150">
        <f>IF(HLOOKUP(Ответы_учащихся!$E27,КЛЮЧИ!$C$5:$D$20,Ответы_учащихся!P$11+1)=Ввод_данных!P27,1,IF(Ввод_данных!P27="N","N",0))</f>
        <v>1</v>
      </c>
      <c r="Q27" s="150">
        <f>IF(HLOOKUP(Ответы_учащихся!$E27,КЛЮЧИ!$C$5:$D$20,Ответы_учащихся!Q$11+1)=Ввод_данных!Q27,1,IF(Ввод_данных!Q27="N","N",0))</f>
        <v>1</v>
      </c>
      <c r="R27" s="163">
        <f>IF(HLOOKUP(Ответы_учащихся!$E27,КЛЮЧИ!$C$5:$D$20,Ответы_учащихся!R$11+1)=Ввод_данных!R27,2,IF(Ввод_данных!R27="N","N",0))</f>
        <v>0</v>
      </c>
      <c r="S27" s="163" t="str">
        <f>IF(HLOOKUP(Ответы_учащихся!$E27,КЛЮЧИ!$C$5:$D$20,Ответы_учащихся!S$11+1)=Ввод_данных!S27,2,IF(Ввод_данных!S27="N","N",0))</f>
        <v>N</v>
      </c>
      <c r="T27" s="163" t="str">
        <f>IF(HLOOKUP(Ответы_учащихся!$E27,КЛЮЧИ!$C$5:$D$20,Ответы_учащихся!T$11+1)=Ввод_данных!T27,2,IF(Ввод_данных!T27="N","N",0))</f>
        <v>N</v>
      </c>
      <c r="U27" s="163">
        <f>IF(HLOOKUP(Ответы_учащихся!$E27,КЛЮЧИ!$C$5:$D$21,Ответы_учащихся!U$11+1)=Ввод_данных!U27,2,IF(Ввод_данных!U27="N","N",0))</f>
        <v>0</v>
      </c>
      <c r="V27" s="163"/>
      <c r="W27" s="163"/>
      <c r="X27" s="163"/>
      <c r="Y27" s="163"/>
      <c r="Z27" s="163"/>
      <c r="AA27" s="163"/>
      <c r="AB27" s="150"/>
      <c r="AC27" s="150"/>
      <c r="AD27" s="150"/>
      <c r="AE27" s="150"/>
      <c r="AF27" s="150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124"/>
      <c r="AU27" s="126">
        <f t="shared" ca="1" si="7"/>
        <v>8</v>
      </c>
      <c r="AV27" s="105">
        <f t="shared" ca="1" si="8"/>
        <v>0.4</v>
      </c>
      <c r="AW27" s="236">
        <f t="shared" ca="1" si="9"/>
        <v>8</v>
      </c>
      <c r="AX27" s="237">
        <f t="shared" ca="1" si="10"/>
        <v>0.66666666666666663</v>
      </c>
      <c r="AY27" s="236">
        <f t="shared" ca="1" si="11"/>
        <v>0</v>
      </c>
      <c r="AZ27" s="237">
        <f t="shared" ca="1" si="12"/>
        <v>0</v>
      </c>
      <c r="BA27" s="238" t="str">
        <f t="shared" ca="1" si="13"/>
        <v>БАЗОВЫЙ</v>
      </c>
      <c r="BB27" s="181"/>
      <c r="BC27" s="196" t="e">
        <f t="shared" si="14"/>
        <v>#REF!</v>
      </c>
      <c r="BD27" s="196" t="e">
        <f t="shared" si="6"/>
        <v>#REF!</v>
      </c>
      <c r="BE27" s="196" t="e">
        <f t="shared" si="6"/>
        <v>#REF!</v>
      </c>
      <c r="BF27" s="196" t="e">
        <f t="shared" si="6"/>
        <v>#REF!</v>
      </c>
      <c r="BG27" s="196" t="e">
        <f t="shared" si="6"/>
        <v>#REF!</v>
      </c>
      <c r="BH27" s="196" t="e">
        <f t="shared" si="6"/>
        <v>#REF!</v>
      </c>
      <c r="BI27" s="196" t="e">
        <f t="shared" si="6"/>
        <v>#REF!</v>
      </c>
      <c r="BJ27" s="168"/>
      <c r="BK27" s="168"/>
      <c r="BL27" s="337"/>
      <c r="BM27" s="337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</row>
    <row r="28" spans="1:109" ht="12.75" customHeight="1" thickBot="1" x14ac:dyDescent="0.25">
      <c r="A28" s="109">
        <f>IF('СПИСОК КЛАССА'!I28&gt;0,1,0)</f>
        <v>1</v>
      </c>
      <c r="B28" s="76">
        <v>4</v>
      </c>
      <c r="C28" s="77">
        <f>IF(NOT(ISBLANK('СПИСОК КЛАССА'!C28)),'СПИСОК КЛАССА'!C28,"")</f>
        <v>4</v>
      </c>
      <c r="D28" s="106">
        <f>IF(NOT(ISBLANK('СПИСОК КЛАССА'!D28)),IF($A28=1,'СПИСОК КЛАССА'!D28, "УЧЕНИК НЕ ВЫПОЛНЯЛ РАБОТУ"),"")</f>
        <v>4</v>
      </c>
      <c r="E28" s="421">
        <f>IF($C28&lt;&gt;"",'СПИСОК КЛАССА'!I28,"")</f>
        <v>1</v>
      </c>
      <c r="F28" s="281">
        <f>IF(HLOOKUP(Ответы_учащихся!$E28,КЛЮЧИ!$C$5:$D$20,Ответы_учащихся!F$11+1)=Ввод_данных!F28,1,IF(Ввод_данных!F28="N","N",0))</f>
        <v>1</v>
      </c>
      <c r="G28" s="150">
        <f>IF(HLOOKUP(Ответы_учащихся!$E28,КЛЮЧИ!$C$5:$D$20,Ответы_учащихся!G$11+1)=Ввод_данных!G28,1,IF(Ввод_данных!G28="N","N",0))</f>
        <v>1</v>
      </c>
      <c r="H28" s="150">
        <f>IF(HLOOKUP(Ответы_учащихся!$E28,КЛЮЧИ!$C$5:$D$20,Ответы_учащихся!H$11+1)=Ввод_данных!H28,1,IF(Ввод_данных!H28="N","N",0))</f>
        <v>0</v>
      </c>
      <c r="I28" s="150">
        <f>IF(HLOOKUP(Ответы_учащихся!$E28,КЛЮЧИ!$C$5:$D$20,Ответы_учащихся!I$11+1)=Ввод_данных!I28,1,IF(Ввод_данных!I28="N","N",0))</f>
        <v>0</v>
      </c>
      <c r="J28" s="150">
        <f>IF(HLOOKUP(Ответы_учащихся!$E28,КЛЮЧИ!$C$5:$D$20,Ответы_учащихся!J$11+1)=Ввод_данных!J28,1,IF(Ввод_данных!J28="N","N",0))</f>
        <v>1</v>
      </c>
      <c r="K28" s="150">
        <f>IF(HLOOKUP(Ответы_учащихся!$E28,КЛЮЧИ!$C$5:$D$20,Ответы_учащихся!K$11+1)=Ввод_данных!K28,1,IF(Ввод_данных!K28="N","N",0))</f>
        <v>0</v>
      </c>
      <c r="L28" s="150">
        <f>IF(HLOOKUP(Ответы_учащихся!$E28,КЛЮЧИ!$C$5:$D$20,Ответы_учащихся!L$11+1)=Ввод_данных!L28,1,IF(Ввод_данных!L28="N","N",0))</f>
        <v>1</v>
      </c>
      <c r="M28" s="150">
        <f>IF(HLOOKUP(Ответы_учащихся!$E28,КЛЮЧИ!$C$5:$D$20,Ответы_учащихся!M$11+1)=Ввод_данных!M28,1,IF(Ввод_данных!M28="N","N",0))</f>
        <v>1</v>
      </c>
      <c r="N28" s="150">
        <f>IF(HLOOKUP(Ответы_учащихся!$E28,КЛЮЧИ!$C$5:$D$20,Ответы_учащихся!N$11+1)=Ввод_данных!N28,1,IF(Ввод_данных!N28="N","N",0))</f>
        <v>1</v>
      </c>
      <c r="O28" s="150">
        <f>IF(HLOOKUP(Ответы_учащихся!$E28,КЛЮЧИ!$C$5:$D$20,Ответы_учащихся!O$11+1)=Ввод_данных!O28,1,IF(Ввод_данных!O28="N","N",0))</f>
        <v>1</v>
      </c>
      <c r="P28" s="150">
        <f>IF(HLOOKUP(Ответы_учащихся!$E28,КЛЮЧИ!$C$5:$D$20,Ответы_учащихся!P$11+1)=Ввод_данных!P28,1,IF(Ввод_данных!P28="N","N",0))</f>
        <v>1</v>
      </c>
      <c r="Q28" s="150" t="str">
        <f>IF(HLOOKUP(Ответы_учащихся!$E28,КЛЮЧИ!$C$5:$D$20,Ответы_учащихся!Q$11+1)=Ввод_данных!Q28,1,IF(Ввод_данных!Q28="N","N",0))</f>
        <v>N</v>
      </c>
      <c r="R28" s="163" t="str">
        <f>IF(HLOOKUP(Ответы_учащихся!$E28,КЛЮЧИ!$C$5:$D$20,Ответы_учащихся!R$11+1)=Ввод_данных!R28,2,IF(Ввод_данных!R28="N","N",0))</f>
        <v>N</v>
      </c>
      <c r="S28" s="163" t="str">
        <f>IF(HLOOKUP(Ответы_учащихся!$E28,КЛЮЧИ!$C$5:$D$20,Ответы_учащихся!S$11+1)=Ввод_данных!S28,2,IF(Ввод_данных!S28="N","N",0))</f>
        <v>N</v>
      </c>
      <c r="T28" s="163" t="str">
        <f>IF(HLOOKUP(Ответы_учащихся!$E28,КЛЮЧИ!$C$5:$D$20,Ответы_учащихся!T$11+1)=Ввод_данных!T28,2,IF(Ввод_данных!T28="N","N",0))</f>
        <v>N</v>
      </c>
      <c r="U28" s="163" t="str">
        <f>IF(HLOOKUP(Ответы_учащихся!$E28,КЛЮЧИ!$C$5:$D$21,Ответы_учащихся!U$11+1)=Ввод_данных!U28,2,IF(Ввод_данных!U28="N","N",0))</f>
        <v>N</v>
      </c>
      <c r="V28" s="163"/>
      <c r="W28" s="163"/>
      <c r="X28" s="163"/>
      <c r="Y28" s="163"/>
      <c r="Z28" s="163"/>
      <c r="AA28" s="163"/>
      <c r="AB28" s="150"/>
      <c r="AC28" s="150"/>
      <c r="AD28" s="150"/>
      <c r="AE28" s="150"/>
      <c r="AF28" s="150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124"/>
      <c r="AU28" s="126">
        <f t="shared" ca="1" si="7"/>
        <v>8</v>
      </c>
      <c r="AV28" s="105">
        <f t="shared" ca="1" si="8"/>
        <v>0.4</v>
      </c>
      <c r="AW28" s="236">
        <f t="shared" ca="1" si="9"/>
        <v>8</v>
      </c>
      <c r="AX28" s="237">
        <f t="shared" ca="1" si="10"/>
        <v>0.66666666666666663</v>
      </c>
      <c r="AY28" s="236">
        <f t="shared" ca="1" si="11"/>
        <v>0</v>
      </c>
      <c r="AZ28" s="237">
        <f t="shared" ca="1" si="12"/>
        <v>0</v>
      </c>
      <c r="BA28" s="238" t="str">
        <f t="shared" ca="1" si="13"/>
        <v>БАЗОВЫЙ</v>
      </c>
      <c r="BB28" s="181"/>
      <c r="BC28" s="196" t="e">
        <f t="shared" si="14"/>
        <v>#REF!</v>
      </c>
      <c r="BD28" s="196" t="e">
        <f t="shared" si="6"/>
        <v>#REF!</v>
      </c>
      <c r="BE28" s="196" t="e">
        <f t="shared" si="6"/>
        <v>#REF!</v>
      </c>
      <c r="BF28" s="196" t="e">
        <f t="shared" si="6"/>
        <v>#REF!</v>
      </c>
      <c r="BG28" s="196" t="e">
        <f t="shared" si="6"/>
        <v>#REF!</v>
      </c>
      <c r="BH28" s="196" t="e">
        <f t="shared" si="6"/>
        <v>#REF!</v>
      </c>
      <c r="BI28" s="196" t="e">
        <f t="shared" si="6"/>
        <v>#REF!</v>
      </c>
      <c r="BJ28" s="168"/>
      <c r="BK28" s="168"/>
      <c r="BL28" s="337"/>
      <c r="BM28" s="337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</row>
    <row r="29" spans="1:109" ht="12.75" customHeight="1" thickBot="1" x14ac:dyDescent="0.25">
      <c r="A29" s="109">
        <f>IF('СПИСОК КЛАССА'!I29&gt;0,1,0)</f>
        <v>1</v>
      </c>
      <c r="B29" s="76">
        <v>5</v>
      </c>
      <c r="C29" s="77">
        <f>IF(NOT(ISBLANK('СПИСОК КЛАССА'!C29)),'СПИСОК КЛАССА'!C29,"")</f>
        <v>5</v>
      </c>
      <c r="D29" s="106">
        <f>IF(NOT(ISBLANK('СПИСОК КЛАССА'!D29)),IF($A29=1,'СПИСОК КЛАССА'!D29, "УЧЕНИК НЕ ВЫПОЛНЯЛ РАБОТУ"),"")</f>
        <v>5</v>
      </c>
      <c r="E29" s="421">
        <f>IF($C29&lt;&gt;"",'СПИСОК КЛАССА'!I29,"")</f>
        <v>2</v>
      </c>
      <c r="F29" s="281">
        <f>IF(HLOOKUP(Ответы_учащихся!$E29,КЛЮЧИ!$C$5:$D$20,Ответы_учащихся!F$11+1)=Ввод_данных!F29,1,IF(Ввод_данных!F29="N","N",0))</f>
        <v>0</v>
      </c>
      <c r="G29" s="150">
        <f>IF(HLOOKUP(Ответы_учащихся!$E29,КЛЮЧИ!$C$5:$D$20,Ответы_учащихся!G$11+1)=Ввод_данных!G29,1,IF(Ввод_данных!G29="N","N",0))</f>
        <v>0</v>
      </c>
      <c r="H29" s="150">
        <f>IF(HLOOKUP(Ответы_учащихся!$E29,КЛЮЧИ!$C$5:$D$20,Ответы_учащихся!H$11+1)=Ввод_данных!H29,1,IF(Ввод_данных!H29="N","N",0))</f>
        <v>0</v>
      </c>
      <c r="I29" s="150" t="str">
        <f>IF(HLOOKUP(Ответы_учащихся!$E29,КЛЮЧИ!$C$5:$D$20,Ответы_учащихся!I$11+1)=Ввод_данных!I29,1,IF(Ввод_данных!I29="N","N",0))</f>
        <v>N</v>
      </c>
      <c r="J29" s="150" t="str">
        <f>IF(HLOOKUP(Ответы_учащихся!$E29,КЛЮЧИ!$C$5:$D$20,Ответы_учащихся!J$11+1)=Ввод_данных!J29,1,IF(Ввод_данных!J29="N","N",0))</f>
        <v>N</v>
      </c>
      <c r="K29" s="150">
        <f>IF(HLOOKUP(Ответы_учащихся!$E29,КЛЮЧИ!$C$5:$D$20,Ответы_учащихся!K$11+1)=Ввод_данных!K29,1,IF(Ввод_данных!K29="N","N",0))</f>
        <v>0</v>
      </c>
      <c r="L29" s="150">
        <f>IF(HLOOKUP(Ответы_учащихся!$E29,КЛЮЧИ!$C$5:$D$20,Ответы_учащихся!L$11+1)=Ввод_данных!L29,1,IF(Ввод_данных!L29="N","N",0))</f>
        <v>0</v>
      </c>
      <c r="M29" s="150">
        <f>IF(HLOOKUP(Ответы_учащихся!$E29,КЛЮЧИ!$C$5:$D$20,Ответы_учащихся!M$11+1)=Ввод_данных!M29,1,IF(Ввод_данных!M29="N","N",0))</f>
        <v>0</v>
      </c>
      <c r="N29" s="150">
        <f>IF(HLOOKUP(Ответы_учащихся!$E29,КЛЮЧИ!$C$5:$D$20,Ответы_учащихся!N$11+1)=Ввод_данных!N29,1,IF(Ввод_данных!N29="N","N",0))</f>
        <v>0</v>
      </c>
      <c r="O29" s="150" t="str">
        <f>IF(HLOOKUP(Ответы_учащихся!$E29,КЛЮЧИ!$C$5:$D$20,Ответы_учащихся!O$11+1)=Ввод_данных!O29,1,IF(Ввод_данных!O29="N","N",0))</f>
        <v>N</v>
      </c>
      <c r="P29" s="150">
        <f>IF(HLOOKUP(Ответы_учащихся!$E29,КЛЮЧИ!$C$5:$D$20,Ответы_учащихся!P$11+1)=Ввод_данных!P29,1,IF(Ввод_данных!P29="N","N",0))</f>
        <v>0</v>
      </c>
      <c r="Q29" s="150">
        <f>IF(HLOOKUP(Ответы_учащихся!$E29,КЛЮЧИ!$C$5:$D$20,Ответы_учащихся!Q$11+1)=Ввод_данных!Q29,1,IF(Ввод_данных!Q29="N","N",0))</f>
        <v>0</v>
      </c>
      <c r="R29" s="163">
        <f>IF(HLOOKUP(Ответы_учащихся!$E29,КЛЮЧИ!$C$5:$D$20,Ответы_учащихся!R$11+1)=Ввод_данных!R29,2,IF(Ввод_данных!R29="N","N",0))</f>
        <v>0</v>
      </c>
      <c r="S29" s="163" t="str">
        <f>IF(HLOOKUP(Ответы_учащихся!$E29,КЛЮЧИ!$C$5:$D$20,Ответы_учащихся!S$11+1)=Ввод_данных!S29,2,IF(Ввод_данных!S29="N","N",0))</f>
        <v>N</v>
      </c>
      <c r="T29" s="163" t="str">
        <f>IF(HLOOKUP(Ответы_учащихся!$E29,КЛЮЧИ!$C$5:$D$20,Ответы_учащихся!T$11+1)=Ввод_данных!T29,2,IF(Ввод_данных!T29="N","N",0))</f>
        <v>N</v>
      </c>
      <c r="U29" s="163" t="str">
        <f>IF(HLOOKUP(Ответы_учащихся!$E29,КЛЮЧИ!$C$5:$D$21,Ответы_учащихся!U$11+1)=Ввод_данных!U29,2,IF(Ввод_данных!U29="N","N",0))</f>
        <v>N</v>
      </c>
      <c r="V29" s="163"/>
      <c r="W29" s="163"/>
      <c r="X29" s="163"/>
      <c r="Y29" s="163"/>
      <c r="Z29" s="163"/>
      <c r="AA29" s="163"/>
      <c r="AB29" s="150"/>
      <c r="AC29" s="150"/>
      <c r="AD29" s="150"/>
      <c r="AE29" s="150"/>
      <c r="AF29" s="150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124"/>
      <c r="AU29" s="126">
        <f t="shared" ca="1" si="7"/>
        <v>0</v>
      </c>
      <c r="AV29" s="105">
        <f t="shared" ca="1" si="8"/>
        <v>0</v>
      </c>
      <c r="AW29" s="236">
        <f t="shared" ca="1" si="9"/>
        <v>0</v>
      </c>
      <c r="AX29" s="237">
        <f t="shared" ca="1" si="10"/>
        <v>0</v>
      </c>
      <c r="AY29" s="236">
        <f t="shared" ca="1" si="11"/>
        <v>0</v>
      </c>
      <c r="AZ29" s="237">
        <f t="shared" ca="1" si="12"/>
        <v>0</v>
      </c>
      <c r="BA29" s="238" t="str">
        <f t="shared" ca="1" si="13"/>
        <v>НИЗКИЙ</v>
      </c>
      <c r="BB29" s="181"/>
      <c r="BC29" s="196" t="e">
        <f t="shared" si="14"/>
        <v>#REF!</v>
      </c>
      <c r="BD29" s="196" t="e">
        <f t="shared" si="6"/>
        <v>#REF!</v>
      </c>
      <c r="BE29" s="196" t="e">
        <f t="shared" si="6"/>
        <v>#REF!</v>
      </c>
      <c r="BF29" s="196" t="e">
        <f t="shared" si="6"/>
        <v>#REF!</v>
      </c>
      <c r="BG29" s="196" t="e">
        <f t="shared" si="6"/>
        <v>#REF!</v>
      </c>
      <c r="BH29" s="196" t="e">
        <f t="shared" si="6"/>
        <v>#REF!</v>
      </c>
      <c r="BI29" s="196" t="e">
        <f t="shared" si="6"/>
        <v>#REF!</v>
      </c>
      <c r="BJ29" s="168"/>
      <c r="BK29" s="168"/>
      <c r="BL29" s="337"/>
      <c r="BM29" s="337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</row>
    <row r="30" spans="1:109" ht="12.75" customHeight="1" thickBot="1" x14ac:dyDescent="0.25">
      <c r="A30" s="109">
        <f>IF('СПИСОК КЛАССА'!I30&gt;0,1,0)</f>
        <v>1</v>
      </c>
      <c r="B30" s="76">
        <v>6</v>
      </c>
      <c r="C30" s="77">
        <f>IF(NOT(ISBLANK('СПИСОК КЛАССА'!C30)),'СПИСОК КЛАССА'!C30,"")</f>
        <v>6</v>
      </c>
      <c r="D30" s="106">
        <f>IF(NOT(ISBLANK('СПИСОК КЛАССА'!D30)),IF($A30=1,'СПИСОК КЛАССА'!D30, "УЧЕНИК НЕ ВЫПОЛНЯЛ РАБОТУ"),"")</f>
        <v>6</v>
      </c>
      <c r="E30" s="421">
        <f>IF($C30&lt;&gt;"",'СПИСОК КЛАССА'!I30,"")</f>
        <v>1</v>
      </c>
      <c r="F30" s="281">
        <f>IF(HLOOKUP(Ответы_учащихся!$E30,КЛЮЧИ!$C$5:$D$20,Ответы_учащихся!F$11+1)=Ввод_данных!F30,1,IF(Ввод_данных!F30="N","N",0))</f>
        <v>0</v>
      </c>
      <c r="G30" s="150">
        <f>IF(HLOOKUP(Ответы_учащихся!$E30,КЛЮЧИ!$C$5:$D$20,Ответы_учащихся!G$11+1)=Ввод_данных!G30,1,IF(Ввод_данных!G30="N","N",0))</f>
        <v>0</v>
      </c>
      <c r="H30" s="150">
        <f>IF(HLOOKUP(Ответы_учащихся!$E30,КЛЮЧИ!$C$5:$D$20,Ответы_учащихся!H$11+1)=Ввод_данных!H30,1,IF(Ввод_данных!H30="N","N",0))</f>
        <v>0</v>
      </c>
      <c r="I30" s="150">
        <f>IF(HLOOKUP(Ответы_учащихся!$E30,КЛЮЧИ!$C$5:$D$20,Ответы_учащихся!I$11+1)=Ввод_данных!I30,1,IF(Ввод_данных!I30="N","N",0))</f>
        <v>1</v>
      </c>
      <c r="J30" s="150">
        <f>IF(HLOOKUP(Ответы_учащихся!$E30,КЛЮЧИ!$C$5:$D$20,Ответы_учащихся!J$11+1)=Ввод_данных!J30,1,IF(Ввод_данных!J30="N","N",0))</f>
        <v>0</v>
      </c>
      <c r="K30" s="150">
        <f>IF(HLOOKUP(Ответы_учащихся!$E30,КЛЮЧИ!$C$5:$D$20,Ответы_учащихся!K$11+1)=Ввод_данных!K30,1,IF(Ввод_данных!K30="N","N",0))</f>
        <v>1</v>
      </c>
      <c r="L30" s="150">
        <f>IF(HLOOKUP(Ответы_учащихся!$E30,КЛЮЧИ!$C$5:$D$20,Ответы_учащихся!L$11+1)=Ввод_данных!L30,1,IF(Ввод_данных!L30="N","N",0))</f>
        <v>0</v>
      </c>
      <c r="M30" s="150">
        <f>IF(HLOOKUP(Ответы_учащихся!$E30,КЛЮЧИ!$C$5:$D$20,Ответы_учащихся!M$11+1)=Ввод_данных!M30,1,IF(Ввод_данных!M30="N","N",0))</f>
        <v>0</v>
      </c>
      <c r="N30" s="150">
        <f>IF(HLOOKUP(Ответы_учащихся!$E30,КЛЮЧИ!$C$5:$D$20,Ответы_учащихся!N$11+1)=Ввод_данных!N30,1,IF(Ввод_данных!N30="N","N",0))</f>
        <v>0</v>
      </c>
      <c r="O30" s="150">
        <f>IF(HLOOKUP(Ответы_учащихся!$E30,КЛЮЧИ!$C$5:$D$20,Ответы_учащихся!O$11+1)=Ввод_данных!O30,1,IF(Ввод_данных!O30="N","N",0))</f>
        <v>1</v>
      </c>
      <c r="P30" s="150">
        <f>IF(HLOOKUP(Ответы_учащихся!$E30,КЛЮЧИ!$C$5:$D$20,Ответы_учащихся!P$11+1)=Ввод_данных!P30,1,IF(Ввод_данных!P30="N","N",0))</f>
        <v>0</v>
      </c>
      <c r="Q30" s="150">
        <f>IF(HLOOKUP(Ответы_учащихся!$E30,КЛЮЧИ!$C$5:$D$20,Ответы_учащихся!Q$11+1)=Ввод_данных!Q30,1,IF(Ввод_данных!Q30="N","N",0))</f>
        <v>0</v>
      </c>
      <c r="R30" s="163" t="str">
        <f>IF(HLOOKUP(Ответы_учащихся!$E30,КЛЮЧИ!$C$5:$D$20,Ответы_учащихся!R$11+1)=Ввод_данных!R30,2,IF(Ввод_данных!R30="N","N",0))</f>
        <v>N</v>
      </c>
      <c r="S30" s="163" t="str">
        <f>IF(HLOOKUP(Ответы_учащихся!$E30,КЛЮЧИ!$C$5:$D$20,Ответы_учащихся!S$11+1)=Ввод_данных!S30,2,IF(Ввод_данных!S30="N","N",0))</f>
        <v>N</v>
      </c>
      <c r="T30" s="163" t="str">
        <f>IF(HLOOKUP(Ответы_учащихся!$E30,КЛЮЧИ!$C$5:$D$20,Ответы_учащихся!T$11+1)=Ввод_данных!T30,2,IF(Ввод_данных!T30="N","N",0))</f>
        <v>N</v>
      </c>
      <c r="U30" s="163">
        <f>IF(HLOOKUP(Ответы_учащихся!$E30,КЛЮЧИ!$C$5:$D$21,Ответы_учащихся!U$11+1)=Ввод_данных!U30,2,IF(Ввод_данных!U30="N","N",0))</f>
        <v>0</v>
      </c>
      <c r="V30" s="163"/>
      <c r="W30" s="163"/>
      <c r="X30" s="163"/>
      <c r="Y30" s="163"/>
      <c r="Z30" s="163"/>
      <c r="AA30" s="163"/>
      <c r="AB30" s="150"/>
      <c r="AC30" s="150"/>
      <c r="AD30" s="150"/>
      <c r="AE30" s="150"/>
      <c r="AF30" s="150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124"/>
      <c r="AU30" s="126">
        <f t="shared" ca="1" si="7"/>
        <v>3</v>
      </c>
      <c r="AV30" s="105">
        <f t="shared" ca="1" si="8"/>
        <v>0.15</v>
      </c>
      <c r="AW30" s="236">
        <f t="shared" ca="1" si="9"/>
        <v>3</v>
      </c>
      <c r="AX30" s="237">
        <f t="shared" ca="1" si="10"/>
        <v>0.25</v>
      </c>
      <c r="AY30" s="236">
        <f t="shared" ca="1" si="11"/>
        <v>0</v>
      </c>
      <c r="AZ30" s="237">
        <f t="shared" ca="1" si="12"/>
        <v>0</v>
      </c>
      <c r="BA30" s="238" t="str">
        <f t="shared" ca="1" si="13"/>
        <v>НИЗКИЙ</v>
      </c>
      <c r="BB30" s="181"/>
      <c r="BC30" s="196" t="e">
        <f t="shared" si="14"/>
        <v>#REF!</v>
      </c>
      <c r="BD30" s="196" t="e">
        <f t="shared" si="6"/>
        <v>#REF!</v>
      </c>
      <c r="BE30" s="196" t="e">
        <f t="shared" si="6"/>
        <v>#REF!</v>
      </c>
      <c r="BF30" s="196" t="e">
        <f t="shared" si="6"/>
        <v>#REF!</v>
      </c>
      <c r="BG30" s="196" t="e">
        <f t="shared" si="6"/>
        <v>#REF!</v>
      </c>
      <c r="BH30" s="196" t="e">
        <f t="shared" si="6"/>
        <v>#REF!</v>
      </c>
      <c r="BI30" s="196" t="e">
        <f t="shared" si="6"/>
        <v>#REF!</v>
      </c>
      <c r="BJ30" s="168"/>
      <c r="BK30" s="168"/>
      <c r="BL30" s="337"/>
      <c r="BM30" s="337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</row>
    <row r="31" spans="1:109" ht="12.75" customHeight="1" thickBot="1" x14ac:dyDescent="0.25">
      <c r="A31" s="109">
        <f>IF('СПИСОК КЛАССА'!I31&gt;0,1,0)</f>
        <v>1</v>
      </c>
      <c r="B31" s="76">
        <v>7</v>
      </c>
      <c r="C31" s="77">
        <f>IF(NOT(ISBLANK('СПИСОК КЛАССА'!C31)),'СПИСОК КЛАССА'!C31,"")</f>
        <v>7</v>
      </c>
      <c r="D31" s="106">
        <f>IF(NOT(ISBLANK('СПИСОК КЛАССА'!D31)),IF($A31=1,'СПИСОК КЛАССА'!D31, "УЧЕНИК НЕ ВЫПОЛНЯЛ РАБОТУ"),"")</f>
        <v>7</v>
      </c>
      <c r="E31" s="421">
        <f>IF($C31&lt;&gt;"",'СПИСОК КЛАССА'!I31,"")</f>
        <v>1</v>
      </c>
      <c r="F31" s="281">
        <f>IF(HLOOKUP(Ответы_учащихся!$E31,КЛЮЧИ!$C$5:$D$20,Ответы_учащихся!F$11+1)=Ввод_данных!F31,1,IF(Ввод_данных!F31="N","N",0))</f>
        <v>1</v>
      </c>
      <c r="G31" s="150">
        <f>IF(HLOOKUP(Ответы_учащихся!$E31,КЛЮЧИ!$C$5:$D$20,Ответы_учащихся!G$11+1)=Ввод_данных!G31,1,IF(Ввод_данных!G31="N","N",0))</f>
        <v>0</v>
      </c>
      <c r="H31" s="150">
        <f>IF(HLOOKUP(Ответы_учащихся!$E31,КЛЮЧИ!$C$5:$D$20,Ответы_учащихся!H$11+1)=Ввод_данных!H31,1,IF(Ввод_данных!H31="N","N",0))</f>
        <v>0</v>
      </c>
      <c r="I31" s="150">
        <f>IF(HLOOKUP(Ответы_учащихся!$E31,КЛЮЧИ!$C$5:$D$20,Ответы_учащихся!I$11+1)=Ввод_данных!I31,1,IF(Ввод_данных!I31="N","N",0))</f>
        <v>0</v>
      </c>
      <c r="J31" s="150">
        <f>IF(HLOOKUP(Ответы_учащихся!$E31,КЛЮЧИ!$C$5:$D$20,Ответы_учащихся!J$11+1)=Ввод_данных!J31,1,IF(Ввод_данных!J31="N","N",0))</f>
        <v>1</v>
      </c>
      <c r="K31" s="150">
        <f>IF(HLOOKUP(Ответы_учащихся!$E31,КЛЮЧИ!$C$5:$D$20,Ответы_учащихся!K$11+1)=Ввод_данных!K31,1,IF(Ввод_данных!K31="N","N",0))</f>
        <v>1</v>
      </c>
      <c r="L31" s="150">
        <f>IF(HLOOKUP(Ответы_учащихся!$E31,КЛЮЧИ!$C$5:$D$20,Ответы_учащихся!L$11+1)=Ввод_данных!L31,1,IF(Ввод_данных!L31="N","N",0))</f>
        <v>1</v>
      </c>
      <c r="M31" s="150">
        <f>IF(HLOOKUP(Ответы_учащихся!$E31,КЛЮЧИ!$C$5:$D$20,Ответы_учащихся!M$11+1)=Ввод_данных!M31,1,IF(Ввод_данных!M31="N","N",0))</f>
        <v>1</v>
      </c>
      <c r="N31" s="150">
        <f>IF(HLOOKUP(Ответы_учащихся!$E31,КЛЮЧИ!$C$5:$D$20,Ответы_учащихся!N$11+1)=Ввод_данных!N31,1,IF(Ввод_данных!N31="N","N",0))</f>
        <v>1</v>
      </c>
      <c r="O31" s="150">
        <f>IF(HLOOKUP(Ответы_учащихся!$E31,КЛЮЧИ!$C$5:$D$20,Ответы_учащихся!O$11+1)=Ввод_данных!O31,1,IF(Ввод_данных!O31="N","N",0))</f>
        <v>1</v>
      </c>
      <c r="P31" s="150">
        <f>IF(HLOOKUP(Ответы_учащихся!$E31,КЛЮЧИ!$C$5:$D$20,Ответы_учащихся!P$11+1)=Ввод_данных!P31,1,IF(Ввод_данных!P31="N","N",0))</f>
        <v>1</v>
      </c>
      <c r="Q31" s="150">
        <f>IF(HLOOKUP(Ответы_учащихся!$E31,КЛЮЧИ!$C$5:$D$20,Ответы_учащихся!Q$11+1)=Ввод_данных!Q31,1,IF(Ввод_данных!Q31="N","N",0))</f>
        <v>1</v>
      </c>
      <c r="R31" s="163">
        <f>IF(HLOOKUP(Ответы_учащихся!$E31,КЛЮЧИ!$C$5:$D$20,Ответы_учащихся!R$11+1)=Ввод_данных!R31,2,IF(Ввод_данных!R31="N","N",0))</f>
        <v>2</v>
      </c>
      <c r="S31" s="163" t="str">
        <f>IF(HLOOKUP(Ответы_учащихся!$E31,КЛЮЧИ!$C$5:$D$20,Ответы_учащихся!S$11+1)=Ввод_данных!S31,2,IF(Ввод_данных!S31="N","N",0))</f>
        <v>N</v>
      </c>
      <c r="T31" s="163" t="str">
        <f>IF(HLOOKUP(Ответы_учащихся!$E31,КЛЮЧИ!$C$5:$D$20,Ответы_учащихся!T$11+1)=Ввод_данных!T31,2,IF(Ввод_данных!T31="N","N",0))</f>
        <v>N</v>
      </c>
      <c r="U31" s="163">
        <f>IF(HLOOKUP(Ответы_учащихся!$E31,КЛЮЧИ!$C$5:$D$21,Ответы_учащихся!U$11+1)=Ввод_данных!U31,2,IF(Ввод_данных!U31="N","N",0))</f>
        <v>0</v>
      </c>
      <c r="V31" s="163"/>
      <c r="W31" s="163"/>
      <c r="X31" s="163"/>
      <c r="Y31" s="163"/>
      <c r="Z31" s="163"/>
      <c r="AA31" s="163"/>
      <c r="AB31" s="150"/>
      <c r="AC31" s="150"/>
      <c r="AD31" s="150"/>
      <c r="AE31" s="150"/>
      <c r="AF31" s="150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124"/>
      <c r="AU31" s="126">
        <f t="shared" ca="1" si="7"/>
        <v>11</v>
      </c>
      <c r="AV31" s="105">
        <f t="shared" ca="1" si="8"/>
        <v>0.55000000000000004</v>
      </c>
      <c r="AW31" s="236">
        <f t="shared" ca="1" si="9"/>
        <v>9</v>
      </c>
      <c r="AX31" s="237">
        <f t="shared" ca="1" si="10"/>
        <v>0.75</v>
      </c>
      <c r="AY31" s="236">
        <f t="shared" ca="1" si="11"/>
        <v>2</v>
      </c>
      <c r="AZ31" s="237">
        <f t="shared" ca="1" si="12"/>
        <v>0.25</v>
      </c>
      <c r="BA31" s="238" t="str">
        <f t="shared" ca="1" si="13"/>
        <v>БАЗОВЫЙ</v>
      </c>
      <c r="BB31" s="181"/>
      <c r="BC31" s="196" t="e">
        <f t="shared" si="14"/>
        <v>#REF!</v>
      </c>
      <c r="BD31" s="196" t="e">
        <f t="shared" si="6"/>
        <v>#REF!</v>
      </c>
      <c r="BE31" s="196" t="e">
        <f t="shared" si="6"/>
        <v>#REF!</v>
      </c>
      <c r="BF31" s="196" t="e">
        <f t="shared" si="6"/>
        <v>#REF!</v>
      </c>
      <c r="BG31" s="196" t="e">
        <f t="shared" si="6"/>
        <v>#REF!</v>
      </c>
      <c r="BH31" s="196" t="e">
        <f t="shared" si="6"/>
        <v>#REF!</v>
      </c>
      <c r="BI31" s="196" t="e">
        <f t="shared" si="6"/>
        <v>#REF!</v>
      </c>
      <c r="BJ31" s="168"/>
      <c r="BK31" s="168"/>
      <c r="BL31" s="337"/>
      <c r="BM31" s="337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</row>
    <row r="32" spans="1:109" ht="12.75" customHeight="1" thickBot="1" x14ac:dyDescent="0.25">
      <c r="A32" s="109">
        <f>IF('СПИСОК КЛАССА'!I32&gt;0,1,0)</f>
        <v>0</v>
      </c>
      <c r="B32" s="76">
        <v>8</v>
      </c>
      <c r="C32" s="77">
        <f>IF(NOT(ISBLANK('СПИСОК КЛАССА'!C32)),'СПИСОК КЛАССА'!C32,"")</f>
        <v>8</v>
      </c>
      <c r="D32" s="106" t="str">
        <f>IF(NOT(ISBLANK('СПИСОК КЛАССА'!D32)),IF($A32=1,'СПИСОК КЛАССА'!D32, "УЧЕНИК НЕ ВЫПОЛНЯЛ РАБОТУ"),"")</f>
        <v>УЧЕНИК НЕ ВЫПОЛНЯЛ РАБОТУ</v>
      </c>
      <c r="E32" s="421">
        <f>IF($C32&lt;&gt;"",'СПИСОК КЛАССА'!I32,"")</f>
        <v>0</v>
      </c>
      <c r="F32" s="281" t="e">
        <f>IF(HLOOKUP(Ответы_учащихся!$E32,КЛЮЧИ!$C$5:$D$20,Ответы_учащихся!F$11+1)=Ввод_данных!F32,1,IF(Ввод_данных!F32="N","N",0))</f>
        <v>#N/A</v>
      </c>
      <c r="G32" s="150" t="e">
        <f>IF(HLOOKUP(Ответы_учащихся!$E32,КЛЮЧИ!$C$5:$D$20,Ответы_учащихся!G$11+1)=Ввод_данных!G32,1,IF(Ввод_данных!G32="N","N",0))</f>
        <v>#N/A</v>
      </c>
      <c r="H32" s="150" t="e">
        <f>IF(HLOOKUP(Ответы_учащихся!$E32,КЛЮЧИ!$C$5:$D$20,Ответы_учащихся!H$11+1)=Ввод_данных!H32,1,IF(Ввод_данных!H32="N","N",0))</f>
        <v>#N/A</v>
      </c>
      <c r="I32" s="150" t="e">
        <f>IF(HLOOKUP(Ответы_учащихся!$E32,КЛЮЧИ!$C$5:$D$20,Ответы_учащихся!I$11+1)=Ввод_данных!I32,1,IF(Ввод_данных!I32="N","N",0))</f>
        <v>#N/A</v>
      </c>
      <c r="J32" s="150" t="e">
        <f>IF(HLOOKUP(Ответы_учащихся!$E32,КЛЮЧИ!$C$5:$D$20,Ответы_учащихся!J$11+1)=Ввод_данных!J32,1,IF(Ввод_данных!J32="N","N",0))</f>
        <v>#N/A</v>
      </c>
      <c r="K32" s="150" t="e">
        <f>IF(HLOOKUP(Ответы_учащихся!$E32,КЛЮЧИ!$C$5:$D$20,Ответы_учащихся!K$11+1)=Ввод_данных!K32,1,IF(Ввод_данных!K32="N","N",0))</f>
        <v>#N/A</v>
      </c>
      <c r="L32" s="150" t="e">
        <f>IF(HLOOKUP(Ответы_учащихся!$E32,КЛЮЧИ!$C$5:$D$20,Ответы_учащихся!L$11+1)=Ввод_данных!L32,1,IF(Ввод_данных!L32="N","N",0))</f>
        <v>#N/A</v>
      </c>
      <c r="M32" s="150" t="e">
        <f>IF(HLOOKUP(Ответы_учащихся!$E32,КЛЮЧИ!$C$5:$D$20,Ответы_учащихся!M$11+1)=Ввод_данных!M32,1,IF(Ввод_данных!M32="N","N",0))</f>
        <v>#N/A</v>
      </c>
      <c r="N32" s="150" t="e">
        <f>IF(HLOOKUP(Ответы_учащихся!$E32,КЛЮЧИ!$C$5:$D$20,Ответы_учащихся!N$11+1)=Ввод_данных!N32,1,IF(Ввод_данных!N32="N","N",0))</f>
        <v>#N/A</v>
      </c>
      <c r="O32" s="150" t="e">
        <f>IF(HLOOKUP(Ответы_учащихся!$E32,КЛЮЧИ!$C$5:$D$20,Ответы_учащихся!O$11+1)=Ввод_данных!O32,1,IF(Ввод_данных!O32="N","N",0))</f>
        <v>#N/A</v>
      </c>
      <c r="P32" s="150" t="e">
        <f>IF(HLOOKUP(Ответы_учащихся!$E32,КЛЮЧИ!$C$5:$D$20,Ответы_учащихся!P$11+1)=Ввод_данных!P32,1,IF(Ввод_данных!P32="N","N",0))</f>
        <v>#N/A</v>
      </c>
      <c r="Q32" s="150" t="e">
        <f>IF(HLOOKUP(Ответы_учащихся!$E32,КЛЮЧИ!$C$5:$D$20,Ответы_учащихся!Q$11+1)=Ввод_данных!Q32,1,IF(Ввод_данных!Q32="N","N",0))</f>
        <v>#N/A</v>
      </c>
      <c r="R32" s="163" t="e">
        <f>IF(HLOOKUP(Ответы_учащихся!$E32,КЛЮЧИ!$C$5:$D$20,Ответы_учащихся!R$11+1)=Ввод_данных!R32,2,IF(Ввод_данных!R32="N","N",0))</f>
        <v>#N/A</v>
      </c>
      <c r="S32" s="163" t="e">
        <f>IF(HLOOKUP(Ответы_учащихся!$E32,КЛЮЧИ!$C$5:$D$20,Ответы_учащихся!S$11+1)=Ввод_данных!S32,2,IF(Ввод_данных!S32="N","N",0))</f>
        <v>#N/A</v>
      </c>
      <c r="T32" s="163" t="e">
        <f>IF(HLOOKUP(Ответы_учащихся!$E32,КЛЮЧИ!$C$5:$D$20,Ответы_учащихся!T$11+1)=Ввод_данных!T32,2,IF(Ввод_данных!T32="N","N",0))</f>
        <v>#N/A</v>
      </c>
      <c r="U32" s="163" t="e">
        <f>IF(HLOOKUP(Ответы_учащихся!$E32,КЛЮЧИ!$C$5:$D$21,Ответы_учащихся!U$11+1)=Ввод_данных!U32,2,IF(Ввод_данных!U32="N","N",0))</f>
        <v>#N/A</v>
      </c>
      <c r="V32" s="163"/>
      <c r="W32" s="163"/>
      <c r="X32" s="163"/>
      <c r="Y32" s="163"/>
      <c r="Z32" s="163"/>
      <c r="AA32" s="163"/>
      <c r="AB32" s="150"/>
      <c r="AC32" s="150"/>
      <c r="AD32" s="150"/>
      <c r="AE32" s="150"/>
      <c r="AF32" s="150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124"/>
      <c r="AU32" s="126" t="str">
        <f t="shared" ca="1" si="7"/>
        <v/>
      </c>
      <c r="AV32" s="105" t="str">
        <f t="shared" ca="1" si="8"/>
        <v/>
      </c>
      <c r="AW32" s="236" t="str">
        <f t="shared" ca="1" si="9"/>
        <v/>
      </c>
      <c r="AX32" s="237" t="str">
        <f t="shared" ca="1" si="10"/>
        <v/>
      </c>
      <c r="AY32" s="236" t="str">
        <f t="shared" ca="1" si="11"/>
        <v/>
      </c>
      <c r="AZ32" s="237" t="str">
        <f t="shared" ca="1" si="12"/>
        <v/>
      </c>
      <c r="BA32" s="238" t="str">
        <f t="shared" ca="1" si="13"/>
        <v/>
      </c>
      <c r="BB32" s="181"/>
      <c r="BC32" s="196" t="str">
        <f t="shared" si="14"/>
        <v/>
      </c>
      <c r="BD32" s="196" t="str">
        <f t="shared" si="6"/>
        <v/>
      </c>
      <c r="BE32" s="196" t="str">
        <f t="shared" si="6"/>
        <v/>
      </c>
      <c r="BF32" s="196" t="str">
        <f t="shared" si="6"/>
        <v/>
      </c>
      <c r="BG32" s="196" t="str">
        <f t="shared" si="6"/>
        <v/>
      </c>
      <c r="BH32" s="196" t="str">
        <f t="shared" si="6"/>
        <v/>
      </c>
      <c r="BI32" s="196" t="str">
        <f t="shared" si="6"/>
        <v/>
      </c>
      <c r="BJ32" s="168"/>
      <c r="BK32" s="168"/>
      <c r="BL32" s="337"/>
      <c r="BM32" s="337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</row>
    <row r="33" spans="1:83" ht="12.75" customHeight="1" thickBot="1" x14ac:dyDescent="0.25">
      <c r="A33" s="109">
        <f>IF('СПИСОК КЛАССА'!I33&gt;0,1,0)</f>
        <v>1</v>
      </c>
      <c r="B33" s="76">
        <v>9</v>
      </c>
      <c r="C33" s="77">
        <f>IF(NOT(ISBLANK('СПИСОК КЛАССА'!C33)),'СПИСОК КЛАССА'!C33,"")</f>
        <v>9</v>
      </c>
      <c r="D33" s="106">
        <f>IF(NOT(ISBLANK('СПИСОК КЛАССА'!D33)),IF($A33=1,'СПИСОК КЛАССА'!D33, "УЧЕНИК НЕ ВЫПОЛНЯЛ РАБОТУ"),"")</f>
        <v>9</v>
      </c>
      <c r="E33" s="421">
        <f>IF($C33&lt;&gt;"",'СПИСОК КЛАССА'!I33,"")</f>
        <v>1</v>
      </c>
      <c r="F33" s="281">
        <f>IF(HLOOKUP(Ответы_учащихся!$E33,КЛЮЧИ!$C$5:$D$20,Ответы_учащихся!F$11+1)=Ввод_данных!F33,1,IF(Ввод_данных!F33="N","N",0))</f>
        <v>1</v>
      </c>
      <c r="G33" s="150">
        <f>IF(HLOOKUP(Ответы_учащихся!$E33,КЛЮЧИ!$C$5:$D$20,Ответы_учащихся!G$11+1)=Ввод_данных!G33,1,IF(Ввод_данных!G33="N","N",0))</f>
        <v>0</v>
      </c>
      <c r="H33" s="150">
        <f>IF(HLOOKUP(Ответы_учащихся!$E33,КЛЮЧИ!$C$5:$D$20,Ответы_учащихся!H$11+1)=Ввод_данных!H33,1,IF(Ввод_данных!H33="N","N",0))</f>
        <v>0</v>
      </c>
      <c r="I33" s="150">
        <f>IF(HLOOKUP(Ответы_учащихся!$E33,КЛЮЧИ!$C$5:$D$20,Ответы_учащихся!I$11+1)=Ввод_данных!I33,1,IF(Ввод_данных!I33="N","N",0))</f>
        <v>1</v>
      </c>
      <c r="J33" s="150">
        <f>IF(HLOOKUP(Ответы_учащихся!$E33,КЛЮЧИ!$C$5:$D$20,Ответы_учащихся!J$11+1)=Ввод_данных!J33,1,IF(Ввод_данных!J33="N","N",0))</f>
        <v>1</v>
      </c>
      <c r="K33" s="150">
        <f>IF(HLOOKUP(Ответы_учащихся!$E33,КЛЮЧИ!$C$5:$D$20,Ответы_учащихся!K$11+1)=Ввод_данных!K33,1,IF(Ввод_данных!K33="N","N",0))</f>
        <v>0</v>
      </c>
      <c r="L33" s="150">
        <f>IF(HLOOKUP(Ответы_учащихся!$E33,КЛЮЧИ!$C$5:$D$20,Ответы_учащихся!L$11+1)=Ввод_данных!L33,1,IF(Ввод_данных!L33="N","N",0))</f>
        <v>1</v>
      </c>
      <c r="M33" s="150">
        <f>IF(HLOOKUP(Ответы_учащихся!$E33,КЛЮЧИ!$C$5:$D$20,Ответы_учащихся!M$11+1)=Ввод_данных!M33,1,IF(Ввод_данных!M33="N","N",0))</f>
        <v>1</v>
      </c>
      <c r="N33" s="150">
        <f>IF(HLOOKUP(Ответы_учащихся!$E33,КЛЮЧИ!$C$5:$D$20,Ответы_учащихся!N$11+1)=Ввод_данных!N33,1,IF(Ввод_данных!N33="N","N",0))</f>
        <v>0</v>
      </c>
      <c r="O33" s="150">
        <f>IF(HLOOKUP(Ответы_учащихся!$E33,КЛЮЧИ!$C$5:$D$20,Ответы_учащихся!O$11+1)=Ввод_данных!O33,1,IF(Ввод_данных!O33="N","N",0))</f>
        <v>1</v>
      </c>
      <c r="P33" s="150">
        <f>IF(HLOOKUP(Ответы_учащихся!$E33,КЛЮЧИ!$C$5:$D$20,Ответы_учащихся!P$11+1)=Ввод_данных!P33,1,IF(Ввод_данных!P33="N","N",0))</f>
        <v>1</v>
      </c>
      <c r="Q33" s="150">
        <f>IF(HLOOKUP(Ответы_учащихся!$E33,КЛЮЧИ!$C$5:$D$20,Ответы_учащихся!Q$11+1)=Ввод_данных!Q33,1,IF(Ввод_данных!Q33="N","N",0))</f>
        <v>0</v>
      </c>
      <c r="R33" s="163">
        <f>IF(HLOOKUP(Ответы_учащихся!$E33,КЛЮЧИ!$C$5:$D$20,Ответы_учащихся!R$11+1)=Ввод_данных!R33,2,IF(Ввод_данных!R33="N","N",0))</f>
        <v>0</v>
      </c>
      <c r="S33" s="163">
        <f>IF(HLOOKUP(Ответы_учащихся!$E33,КЛЮЧИ!$C$5:$D$20,Ответы_учащихся!S$11+1)=Ввод_данных!S33,2,IF(Ввод_данных!S33="N","N",0))</f>
        <v>0</v>
      </c>
      <c r="T33" s="163">
        <f>IF(HLOOKUP(Ответы_учащихся!$E33,КЛЮЧИ!$C$5:$D$20,Ответы_учащихся!T$11+1)=Ввод_данных!T33,2,IF(Ввод_данных!T33="N","N",0))</f>
        <v>0</v>
      </c>
      <c r="U33" s="163">
        <f>IF(HLOOKUP(Ответы_учащихся!$E33,КЛЮЧИ!$C$5:$D$21,Ответы_учащихся!U$11+1)=Ввод_данных!U33,2,IF(Ввод_данных!U33="N","N",0))</f>
        <v>0</v>
      </c>
      <c r="V33" s="163"/>
      <c r="W33" s="163"/>
      <c r="X33" s="163"/>
      <c r="Y33" s="163"/>
      <c r="Z33" s="163"/>
      <c r="AA33" s="163"/>
      <c r="AB33" s="150"/>
      <c r="AC33" s="150"/>
      <c r="AD33" s="150"/>
      <c r="AE33" s="150"/>
      <c r="AF33" s="150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124"/>
      <c r="AU33" s="126">
        <f t="shared" ca="1" si="7"/>
        <v>7</v>
      </c>
      <c r="AV33" s="105">
        <f t="shared" ca="1" si="8"/>
        <v>0.35</v>
      </c>
      <c r="AW33" s="236">
        <f t="shared" ca="1" si="9"/>
        <v>7</v>
      </c>
      <c r="AX33" s="237">
        <f t="shared" ca="1" si="10"/>
        <v>0.58333333333333337</v>
      </c>
      <c r="AY33" s="236">
        <f t="shared" ca="1" si="11"/>
        <v>0</v>
      </c>
      <c r="AZ33" s="237">
        <f t="shared" ca="1" si="12"/>
        <v>0</v>
      </c>
      <c r="BA33" s="238" t="str">
        <f t="shared" ca="1" si="13"/>
        <v>БАЗОВЫЙ</v>
      </c>
      <c r="BB33" s="181"/>
      <c r="BC33" s="196" t="e">
        <f t="shared" si="14"/>
        <v>#REF!</v>
      </c>
      <c r="BD33" s="196" t="e">
        <f t="shared" si="6"/>
        <v>#REF!</v>
      </c>
      <c r="BE33" s="196" t="e">
        <f t="shared" si="6"/>
        <v>#REF!</v>
      </c>
      <c r="BF33" s="196" t="e">
        <f t="shared" si="6"/>
        <v>#REF!</v>
      </c>
      <c r="BG33" s="196" t="e">
        <f t="shared" si="6"/>
        <v>#REF!</v>
      </c>
      <c r="BH33" s="196" t="e">
        <f t="shared" si="6"/>
        <v>#REF!</v>
      </c>
      <c r="BI33" s="196" t="e">
        <f t="shared" si="6"/>
        <v>#REF!</v>
      </c>
      <c r="BJ33" s="168"/>
      <c r="BK33" s="168"/>
      <c r="BL33" s="337"/>
      <c r="BM33" s="337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</row>
    <row r="34" spans="1:83" ht="12.75" customHeight="1" thickBot="1" x14ac:dyDescent="0.25">
      <c r="A34" s="109">
        <f>IF('СПИСОК КЛАССА'!I34&gt;0,1,0)</f>
        <v>1</v>
      </c>
      <c r="B34" s="76">
        <v>10</v>
      </c>
      <c r="C34" s="77">
        <f>IF(NOT(ISBLANK('СПИСОК КЛАССА'!C34)),'СПИСОК КЛАССА'!C34,"")</f>
        <v>10</v>
      </c>
      <c r="D34" s="106">
        <f>IF(NOT(ISBLANK('СПИСОК КЛАССА'!D34)),IF($A34=1,'СПИСОК КЛАССА'!D34, "УЧЕНИК НЕ ВЫПОЛНЯЛ РАБОТУ"),"")</f>
        <v>10</v>
      </c>
      <c r="E34" s="421">
        <f>IF($C34&lt;&gt;"",'СПИСОК КЛАССА'!I34,"")</f>
        <v>2</v>
      </c>
      <c r="F34" s="281">
        <f>IF(HLOOKUP(Ответы_учащихся!$E34,КЛЮЧИ!$C$5:$D$20,Ответы_учащихся!F$11+1)=Ввод_данных!F34,1,IF(Ввод_данных!F34="N","N",0))</f>
        <v>1</v>
      </c>
      <c r="G34" s="150">
        <f>IF(HLOOKUP(Ответы_учащихся!$E34,КЛЮЧИ!$C$5:$D$20,Ответы_учащихся!G$11+1)=Ввод_данных!G34,1,IF(Ввод_данных!G34="N","N",0))</f>
        <v>1</v>
      </c>
      <c r="H34" s="150">
        <f>IF(HLOOKUP(Ответы_учащихся!$E34,КЛЮЧИ!$C$5:$D$20,Ответы_учащихся!H$11+1)=Ввод_данных!H34,1,IF(Ввод_данных!H34="N","N",0))</f>
        <v>1</v>
      </c>
      <c r="I34" s="150">
        <f>IF(HLOOKUP(Ответы_учащихся!$E34,КЛЮЧИ!$C$5:$D$20,Ответы_учащихся!I$11+1)=Ввод_данных!I34,1,IF(Ввод_данных!I34="N","N",0))</f>
        <v>1</v>
      </c>
      <c r="J34" s="150">
        <f>IF(HLOOKUP(Ответы_учащихся!$E34,КЛЮЧИ!$C$5:$D$20,Ответы_учащихся!J$11+1)=Ввод_данных!J34,1,IF(Ввод_данных!J34="N","N",0))</f>
        <v>1</v>
      </c>
      <c r="K34" s="150">
        <f>IF(HLOOKUP(Ответы_учащихся!$E34,КЛЮЧИ!$C$5:$D$20,Ответы_учащихся!K$11+1)=Ввод_данных!K34,1,IF(Ввод_данных!K34="N","N",0))</f>
        <v>1</v>
      </c>
      <c r="L34" s="150">
        <f>IF(HLOOKUP(Ответы_учащихся!$E34,КЛЮЧИ!$C$5:$D$20,Ответы_учащихся!L$11+1)=Ввод_данных!L34,1,IF(Ввод_данных!L34="N","N",0))</f>
        <v>1</v>
      </c>
      <c r="M34" s="150">
        <f>IF(HLOOKUP(Ответы_учащихся!$E34,КЛЮЧИ!$C$5:$D$20,Ответы_учащихся!M$11+1)=Ввод_данных!M34,1,IF(Ввод_данных!M34="N","N",0))</f>
        <v>1</v>
      </c>
      <c r="N34" s="150">
        <f>IF(HLOOKUP(Ответы_учащихся!$E34,КЛЮЧИ!$C$5:$D$20,Ответы_учащихся!N$11+1)=Ввод_данных!N34,1,IF(Ввод_данных!N34="N","N",0))</f>
        <v>1</v>
      </c>
      <c r="O34" s="150">
        <f>IF(HLOOKUP(Ответы_учащихся!$E34,КЛЮЧИ!$C$5:$D$20,Ответы_учащихся!O$11+1)=Ввод_данных!O34,1,IF(Ввод_данных!O34="N","N",0))</f>
        <v>1</v>
      </c>
      <c r="P34" s="150">
        <f>IF(HLOOKUP(Ответы_учащихся!$E34,КЛЮЧИ!$C$5:$D$20,Ответы_учащихся!P$11+1)=Ввод_данных!P34,1,IF(Ввод_данных!P34="N","N",0))</f>
        <v>1</v>
      </c>
      <c r="Q34" s="150">
        <f>IF(HLOOKUP(Ответы_учащихся!$E34,КЛЮЧИ!$C$5:$D$20,Ответы_учащихся!Q$11+1)=Ввод_данных!Q34,1,IF(Ввод_данных!Q34="N","N",0))</f>
        <v>1</v>
      </c>
      <c r="R34" s="163">
        <f>IF(HLOOKUP(Ответы_учащихся!$E34,КЛЮЧИ!$C$5:$D$20,Ответы_учащихся!R$11+1)=Ввод_данных!R34,2,IF(Ввод_данных!R34="N","N",0))</f>
        <v>2</v>
      </c>
      <c r="S34" s="163">
        <f>IF(HLOOKUP(Ответы_учащихся!$E34,КЛЮЧИ!$C$5:$D$20,Ответы_учащихся!S$11+1)=Ввод_данных!S34,2,IF(Ввод_данных!S34="N","N",0))</f>
        <v>0</v>
      </c>
      <c r="T34" s="163">
        <f>IF(HLOOKUP(Ответы_учащихся!$E34,КЛЮЧИ!$C$5:$D$20,Ответы_учащихся!T$11+1)=Ввод_данных!T34,2,IF(Ввод_данных!T34="N","N",0))</f>
        <v>2</v>
      </c>
      <c r="U34" s="163">
        <f>IF(HLOOKUP(Ответы_учащихся!$E34,КЛЮЧИ!$C$5:$D$21,Ответы_учащихся!U$11+1)=Ввод_данных!U34,2,IF(Ввод_данных!U34="N","N",0))</f>
        <v>0</v>
      </c>
      <c r="V34" s="163"/>
      <c r="W34" s="163"/>
      <c r="X34" s="163"/>
      <c r="Y34" s="163"/>
      <c r="Z34" s="163"/>
      <c r="AA34" s="163"/>
      <c r="AB34" s="150"/>
      <c r="AC34" s="150"/>
      <c r="AD34" s="150"/>
      <c r="AE34" s="150"/>
      <c r="AF34" s="150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124"/>
      <c r="AU34" s="126">
        <f t="shared" ca="1" si="7"/>
        <v>16</v>
      </c>
      <c r="AV34" s="105">
        <f t="shared" ca="1" si="8"/>
        <v>0.8</v>
      </c>
      <c r="AW34" s="236">
        <f t="shared" ca="1" si="9"/>
        <v>12</v>
      </c>
      <c r="AX34" s="237">
        <f t="shared" ca="1" si="10"/>
        <v>1</v>
      </c>
      <c r="AY34" s="236">
        <f t="shared" ca="1" si="11"/>
        <v>4</v>
      </c>
      <c r="AZ34" s="237">
        <f t="shared" ca="1" si="12"/>
        <v>0.5</v>
      </c>
      <c r="BA34" s="238" t="str">
        <f t="shared" ca="1" si="13"/>
        <v>БАЗОВЫЙ</v>
      </c>
      <c r="BB34" s="181"/>
      <c r="BC34" s="196" t="e">
        <f t="shared" si="14"/>
        <v>#REF!</v>
      </c>
      <c r="BD34" s="196" t="e">
        <f t="shared" si="6"/>
        <v>#REF!</v>
      </c>
      <c r="BE34" s="196" t="e">
        <f t="shared" si="6"/>
        <v>#REF!</v>
      </c>
      <c r="BF34" s="196" t="e">
        <f t="shared" si="6"/>
        <v>#REF!</v>
      </c>
      <c r="BG34" s="196" t="e">
        <f t="shared" si="6"/>
        <v>#REF!</v>
      </c>
      <c r="BH34" s="196" t="e">
        <f t="shared" si="6"/>
        <v>#REF!</v>
      </c>
      <c r="BI34" s="196" t="e">
        <f t="shared" si="6"/>
        <v>#REF!</v>
      </c>
      <c r="BJ34" s="168"/>
      <c r="BK34" s="168"/>
      <c r="BL34" s="337"/>
      <c r="BM34" s="337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</row>
    <row r="35" spans="1:83" ht="12.75" customHeight="1" thickBot="1" x14ac:dyDescent="0.25">
      <c r="A35" s="109">
        <f>IF('СПИСОК КЛАССА'!I35&gt;0,1,0)</f>
        <v>1</v>
      </c>
      <c r="B35" s="76">
        <v>11</v>
      </c>
      <c r="C35" s="77">
        <f>IF(NOT(ISBLANK('СПИСОК КЛАССА'!C35)),'СПИСОК КЛАССА'!C35,"")</f>
        <v>11</v>
      </c>
      <c r="D35" s="106">
        <f>IF(NOT(ISBLANK('СПИСОК КЛАССА'!D35)),IF($A35=1,'СПИСОК КЛАССА'!D35, "УЧЕНИК НЕ ВЫПОЛНЯЛ РАБОТУ"),"")</f>
        <v>11</v>
      </c>
      <c r="E35" s="421">
        <f>IF($C35&lt;&gt;"",'СПИСОК КЛАССА'!I35,"")</f>
        <v>2</v>
      </c>
      <c r="F35" s="281">
        <f>IF(HLOOKUP(Ответы_учащихся!$E35,КЛЮЧИ!$C$5:$D$20,Ответы_учащихся!F$11+1)=Ввод_данных!F35,1,IF(Ввод_данных!F35="N","N",0))</f>
        <v>1</v>
      </c>
      <c r="G35" s="150">
        <f>IF(HLOOKUP(Ответы_учащихся!$E35,КЛЮЧИ!$C$5:$D$20,Ответы_учащихся!G$11+1)=Ввод_данных!G35,1,IF(Ввод_данных!G35="N","N",0))</f>
        <v>1</v>
      </c>
      <c r="H35" s="150">
        <f>IF(HLOOKUP(Ответы_учащихся!$E35,КЛЮЧИ!$C$5:$D$20,Ответы_учащихся!H$11+1)=Ввод_данных!H35,1,IF(Ввод_данных!H35="N","N",0))</f>
        <v>0</v>
      </c>
      <c r="I35" s="150">
        <f>IF(HLOOKUP(Ответы_учащихся!$E35,КЛЮЧИ!$C$5:$D$20,Ответы_учащихся!I$11+1)=Ввод_данных!I35,1,IF(Ввод_данных!I35="N","N",0))</f>
        <v>0</v>
      </c>
      <c r="J35" s="150">
        <f>IF(HLOOKUP(Ответы_учащихся!$E35,КЛЮЧИ!$C$5:$D$20,Ответы_учащихся!J$11+1)=Ввод_данных!J35,1,IF(Ввод_данных!J35="N","N",0))</f>
        <v>0</v>
      </c>
      <c r="K35" s="150">
        <f>IF(HLOOKUP(Ответы_учащихся!$E35,КЛЮЧИ!$C$5:$D$20,Ответы_учащихся!K$11+1)=Ввод_данных!K35,1,IF(Ввод_данных!K35="N","N",0))</f>
        <v>0</v>
      </c>
      <c r="L35" s="150" t="str">
        <f>IF(HLOOKUP(Ответы_учащихся!$E35,КЛЮЧИ!$C$5:$D$20,Ответы_учащихся!L$11+1)=Ввод_данных!L35,1,IF(Ввод_данных!L35="N","N",0))</f>
        <v>N</v>
      </c>
      <c r="M35" s="150">
        <f>IF(HLOOKUP(Ответы_учащихся!$E35,КЛЮЧИ!$C$5:$D$20,Ответы_учащихся!M$11+1)=Ввод_данных!M35,1,IF(Ввод_данных!M35="N","N",0))</f>
        <v>0</v>
      </c>
      <c r="N35" s="150">
        <f>IF(HLOOKUP(Ответы_учащихся!$E35,КЛЮЧИ!$C$5:$D$20,Ответы_учащихся!N$11+1)=Ввод_данных!N35,1,IF(Ввод_данных!N35="N","N",0))</f>
        <v>1</v>
      </c>
      <c r="O35" s="150">
        <f>IF(HLOOKUP(Ответы_учащихся!$E35,КЛЮЧИ!$C$5:$D$20,Ответы_учащихся!O$11+1)=Ввод_данных!O35,1,IF(Ввод_данных!O35="N","N",0))</f>
        <v>1</v>
      </c>
      <c r="P35" s="150">
        <f>IF(HLOOKUP(Ответы_учащихся!$E35,КЛЮЧИ!$C$5:$D$20,Ответы_учащихся!P$11+1)=Ввод_данных!P35,1,IF(Ввод_данных!P35="N","N",0))</f>
        <v>1</v>
      </c>
      <c r="Q35" s="150">
        <f>IF(HLOOKUP(Ответы_учащихся!$E35,КЛЮЧИ!$C$5:$D$20,Ответы_учащихся!Q$11+1)=Ввод_данных!Q35,1,IF(Ввод_данных!Q35="N","N",0))</f>
        <v>0</v>
      </c>
      <c r="R35" s="163">
        <f>IF(HLOOKUP(Ответы_учащихся!$E35,КЛЮЧИ!$C$5:$D$20,Ответы_учащихся!R$11+1)=Ввод_данных!R35,2,IF(Ввод_данных!R35="N","N",0))</f>
        <v>2</v>
      </c>
      <c r="S35" s="163" t="str">
        <f>IF(HLOOKUP(Ответы_учащихся!$E35,КЛЮЧИ!$C$5:$D$20,Ответы_учащихся!S$11+1)=Ввод_данных!S35,2,IF(Ввод_данных!S35="N","N",0))</f>
        <v>N</v>
      </c>
      <c r="T35" s="163">
        <f>IF(HLOOKUP(Ответы_учащихся!$E35,КЛЮЧИ!$C$5:$D$20,Ответы_учащихся!T$11+1)=Ввод_данных!T35,2,IF(Ввод_данных!T35="N","N",0))</f>
        <v>0</v>
      </c>
      <c r="U35" s="163" t="str">
        <f>IF(HLOOKUP(Ответы_учащихся!$E35,КЛЮЧИ!$C$5:$D$21,Ответы_учащихся!U$11+1)=Ввод_данных!U35,2,IF(Ввод_данных!U35="N","N",0))</f>
        <v>N</v>
      </c>
      <c r="V35" s="163"/>
      <c r="W35" s="163"/>
      <c r="X35" s="163"/>
      <c r="Y35" s="163"/>
      <c r="Z35" s="163"/>
      <c r="AA35" s="163"/>
      <c r="AB35" s="150"/>
      <c r="AC35" s="150"/>
      <c r="AD35" s="150"/>
      <c r="AE35" s="150"/>
      <c r="AF35" s="150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124"/>
      <c r="AU35" s="126">
        <f t="shared" ca="1" si="7"/>
        <v>7</v>
      </c>
      <c r="AV35" s="105">
        <f t="shared" ca="1" si="8"/>
        <v>0.35</v>
      </c>
      <c r="AW35" s="236">
        <f t="shared" ca="1" si="9"/>
        <v>5</v>
      </c>
      <c r="AX35" s="237">
        <f t="shared" ca="1" si="10"/>
        <v>0.41666666666666669</v>
      </c>
      <c r="AY35" s="236">
        <f t="shared" ca="1" si="11"/>
        <v>2</v>
      </c>
      <c r="AZ35" s="237">
        <f t="shared" ca="1" si="12"/>
        <v>0.25</v>
      </c>
      <c r="BA35" s="238" t="str">
        <f t="shared" ca="1" si="13"/>
        <v>ПОНИЖЕННЫЙ</v>
      </c>
      <c r="BB35" s="181"/>
      <c r="BC35" s="196" t="e">
        <f t="shared" si="14"/>
        <v>#REF!</v>
      </c>
      <c r="BD35" s="196" t="e">
        <f t="shared" si="6"/>
        <v>#REF!</v>
      </c>
      <c r="BE35" s="196" t="e">
        <f t="shared" si="6"/>
        <v>#REF!</v>
      </c>
      <c r="BF35" s="196" t="e">
        <f t="shared" si="6"/>
        <v>#REF!</v>
      </c>
      <c r="BG35" s="196" t="e">
        <f t="shared" si="6"/>
        <v>#REF!</v>
      </c>
      <c r="BH35" s="196" t="e">
        <f t="shared" si="6"/>
        <v>#REF!</v>
      </c>
      <c r="BI35" s="196" t="e">
        <f t="shared" si="6"/>
        <v>#REF!</v>
      </c>
      <c r="BJ35" s="168"/>
      <c r="BK35" s="168"/>
      <c r="BL35" s="337"/>
      <c r="BM35" s="337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</row>
    <row r="36" spans="1:83" ht="12.75" customHeight="1" thickBot="1" x14ac:dyDescent="0.25">
      <c r="A36" s="109">
        <f>IF('СПИСОК КЛАССА'!I36&gt;0,1,0)</f>
        <v>1</v>
      </c>
      <c r="B36" s="76">
        <v>12</v>
      </c>
      <c r="C36" s="77">
        <f>IF(NOT(ISBLANK('СПИСОК КЛАССА'!C36)),'СПИСОК КЛАССА'!C36,"")</f>
        <v>12</v>
      </c>
      <c r="D36" s="106">
        <f>IF(NOT(ISBLANK('СПИСОК КЛАССА'!D36)),IF($A36=1,'СПИСОК КЛАССА'!D36, "УЧЕНИК НЕ ВЫПОЛНЯЛ РАБОТУ"),"")</f>
        <v>12</v>
      </c>
      <c r="E36" s="421">
        <f>IF($C36&lt;&gt;"",'СПИСОК КЛАССА'!I36,"")</f>
        <v>1</v>
      </c>
      <c r="F36" s="281">
        <f>IF(HLOOKUP(Ответы_учащихся!$E36,КЛЮЧИ!$C$5:$D$20,Ответы_учащихся!F$11+1)=Ввод_данных!F36,1,IF(Ввод_данных!F36="N","N",0))</f>
        <v>0</v>
      </c>
      <c r="G36" s="150">
        <f>IF(HLOOKUP(Ответы_учащихся!$E36,КЛЮЧИ!$C$5:$D$20,Ответы_учащихся!G$11+1)=Ввод_данных!G36,1,IF(Ввод_данных!G36="N","N",0))</f>
        <v>1</v>
      </c>
      <c r="H36" s="150">
        <f>IF(HLOOKUP(Ответы_учащихся!$E36,КЛЮЧИ!$C$5:$D$20,Ответы_учащихся!H$11+1)=Ввод_данных!H36,1,IF(Ввод_данных!H36="N","N",0))</f>
        <v>0</v>
      </c>
      <c r="I36" s="150">
        <f>IF(HLOOKUP(Ответы_учащихся!$E36,КЛЮЧИ!$C$5:$D$20,Ответы_учащихся!I$11+1)=Ввод_данных!I36,1,IF(Ввод_данных!I36="N","N",0))</f>
        <v>0</v>
      </c>
      <c r="J36" s="150">
        <f>IF(HLOOKUP(Ответы_учащихся!$E36,КЛЮЧИ!$C$5:$D$20,Ответы_учащихся!J$11+1)=Ввод_данных!J36,1,IF(Ввод_данных!J36="N","N",0))</f>
        <v>0</v>
      </c>
      <c r="K36" s="150">
        <f>IF(HLOOKUP(Ответы_учащихся!$E36,КЛЮЧИ!$C$5:$D$20,Ответы_учащихся!K$11+1)=Ввод_данных!K36,1,IF(Ввод_данных!K36="N","N",0))</f>
        <v>1</v>
      </c>
      <c r="L36" s="150">
        <f>IF(HLOOKUP(Ответы_учащихся!$E36,КЛЮЧИ!$C$5:$D$20,Ответы_учащихся!L$11+1)=Ввод_данных!L36,1,IF(Ввод_данных!L36="N","N",0))</f>
        <v>0</v>
      </c>
      <c r="M36" s="150">
        <f>IF(HLOOKUP(Ответы_учащихся!$E36,КЛЮЧИ!$C$5:$D$20,Ответы_учащихся!M$11+1)=Ввод_данных!M36,1,IF(Ввод_данных!M36="N","N",0))</f>
        <v>1</v>
      </c>
      <c r="N36" s="150">
        <f>IF(HLOOKUP(Ответы_учащихся!$E36,КЛЮЧИ!$C$5:$D$20,Ответы_учащихся!N$11+1)=Ввод_данных!N36,1,IF(Ввод_данных!N36="N","N",0))</f>
        <v>1</v>
      </c>
      <c r="O36" s="150">
        <f>IF(HLOOKUP(Ответы_учащихся!$E36,КЛЮЧИ!$C$5:$D$20,Ответы_учащихся!O$11+1)=Ввод_данных!O36,1,IF(Ввод_данных!O36="N","N",0))</f>
        <v>1</v>
      </c>
      <c r="P36" s="150">
        <f>IF(HLOOKUP(Ответы_учащихся!$E36,КЛЮЧИ!$C$5:$D$20,Ответы_учащихся!P$11+1)=Ввод_данных!P36,1,IF(Ввод_данных!P36="N","N",0))</f>
        <v>1</v>
      </c>
      <c r="Q36" s="150">
        <f>IF(HLOOKUP(Ответы_учащихся!$E36,КЛЮЧИ!$C$5:$D$20,Ответы_учащихся!Q$11+1)=Ввод_данных!Q36,1,IF(Ввод_данных!Q36="N","N",0))</f>
        <v>0</v>
      </c>
      <c r="R36" s="163">
        <f>IF(HLOOKUP(Ответы_учащихся!$E36,КЛЮЧИ!$C$5:$D$20,Ответы_учащихся!R$11+1)=Ввод_данных!R36,2,IF(Ввод_данных!R36="N","N",0))</f>
        <v>0</v>
      </c>
      <c r="S36" s="163" t="str">
        <f>IF(HLOOKUP(Ответы_учащихся!$E36,КЛЮЧИ!$C$5:$D$20,Ответы_учащихся!S$11+1)=Ввод_данных!S36,2,IF(Ввод_данных!S36="N","N",0))</f>
        <v>N</v>
      </c>
      <c r="T36" s="163">
        <f>IF(HLOOKUP(Ответы_учащихся!$E36,КЛЮЧИ!$C$5:$D$20,Ответы_учащихся!T$11+1)=Ввод_данных!T36,2,IF(Ввод_данных!T36="N","N",0))</f>
        <v>0</v>
      </c>
      <c r="U36" s="163">
        <f>IF(HLOOKUP(Ответы_учащихся!$E36,КЛЮЧИ!$C$5:$D$21,Ответы_учащихся!U$11+1)=Ввод_данных!U36,2,IF(Ввод_данных!U36="N","N",0))</f>
        <v>0</v>
      </c>
      <c r="V36" s="163"/>
      <c r="W36" s="163"/>
      <c r="X36" s="163"/>
      <c r="Y36" s="163"/>
      <c r="Z36" s="163"/>
      <c r="AA36" s="163"/>
      <c r="AB36" s="150"/>
      <c r="AC36" s="150"/>
      <c r="AD36" s="150"/>
      <c r="AE36" s="150"/>
      <c r="AF36" s="150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124"/>
      <c r="AU36" s="126">
        <f t="shared" ca="1" si="7"/>
        <v>6</v>
      </c>
      <c r="AV36" s="105">
        <f t="shared" ca="1" si="8"/>
        <v>0.3</v>
      </c>
      <c r="AW36" s="236">
        <f t="shared" ca="1" si="9"/>
        <v>6</v>
      </c>
      <c r="AX36" s="237">
        <f t="shared" ca="1" si="10"/>
        <v>0.5</v>
      </c>
      <c r="AY36" s="236">
        <f t="shared" ca="1" si="11"/>
        <v>0</v>
      </c>
      <c r="AZ36" s="237">
        <f t="shared" ca="1" si="12"/>
        <v>0</v>
      </c>
      <c r="BA36" s="238" t="str">
        <f t="shared" ca="1" si="13"/>
        <v>ПОНИЖЕННЫЙ</v>
      </c>
      <c r="BB36" s="181"/>
      <c r="BC36" s="196" t="e">
        <f t="shared" si="14"/>
        <v>#REF!</v>
      </c>
      <c r="BD36" s="196" t="e">
        <f t="shared" si="6"/>
        <v>#REF!</v>
      </c>
      <c r="BE36" s="196" t="e">
        <f t="shared" si="6"/>
        <v>#REF!</v>
      </c>
      <c r="BF36" s="196" t="e">
        <f t="shared" si="6"/>
        <v>#REF!</v>
      </c>
      <c r="BG36" s="196" t="e">
        <f t="shared" si="6"/>
        <v>#REF!</v>
      </c>
      <c r="BH36" s="196" t="e">
        <f t="shared" si="6"/>
        <v>#REF!</v>
      </c>
      <c r="BI36" s="196" t="e">
        <f t="shared" si="6"/>
        <v>#REF!</v>
      </c>
      <c r="BJ36" s="168"/>
      <c r="BK36" s="168"/>
      <c r="BL36" s="337"/>
      <c r="BM36" s="337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</row>
    <row r="37" spans="1:83" ht="12.75" customHeight="1" thickBot="1" x14ac:dyDescent="0.25">
      <c r="A37" s="109">
        <f>IF('СПИСОК КЛАССА'!I37&gt;0,1,0)</f>
        <v>1</v>
      </c>
      <c r="B37" s="76">
        <v>13</v>
      </c>
      <c r="C37" s="77">
        <f>IF(NOT(ISBLANK('СПИСОК КЛАССА'!C37)),'СПИСОК КЛАССА'!C37,"")</f>
        <v>13</v>
      </c>
      <c r="D37" s="106">
        <f>IF(NOT(ISBLANK('СПИСОК КЛАССА'!D37)),IF($A37=1,'СПИСОК КЛАССА'!D37, "УЧЕНИК НЕ ВЫПОЛНЯЛ РАБОТУ"),"")</f>
        <v>13</v>
      </c>
      <c r="E37" s="421">
        <f>IF($C37&lt;&gt;"",'СПИСОК КЛАССА'!I37,"")</f>
        <v>2</v>
      </c>
      <c r="F37" s="281">
        <f>IF(HLOOKUP(Ответы_учащихся!$E37,КЛЮЧИ!$C$5:$D$20,Ответы_учащихся!F$11+1)=Ввод_данных!F37,1,IF(Ввод_данных!F37="N","N",0))</f>
        <v>1</v>
      </c>
      <c r="G37" s="150">
        <f>IF(HLOOKUP(Ответы_учащихся!$E37,КЛЮЧИ!$C$5:$D$20,Ответы_учащихся!G$11+1)=Ввод_данных!G37,1,IF(Ввод_данных!G37="N","N",0))</f>
        <v>1</v>
      </c>
      <c r="H37" s="150">
        <f>IF(HLOOKUP(Ответы_учащихся!$E37,КЛЮЧИ!$C$5:$D$20,Ответы_учащихся!H$11+1)=Ввод_данных!H37,1,IF(Ввод_данных!H37="N","N",0))</f>
        <v>0</v>
      </c>
      <c r="I37" s="150" t="str">
        <f>IF(HLOOKUP(Ответы_учащихся!$E37,КЛЮЧИ!$C$5:$D$20,Ответы_учащихся!I$11+1)=Ввод_данных!I37,1,IF(Ввод_данных!I37="N","N",0))</f>
        <v>N</v>
      </c>
      <c r="J37" s="150">
        <f>IF(HLOOKUP(Ответы_учащихся!$E37,КЛЮЧИ!$C$5:$D$20,Ответы_учащихся!J$11+1)=Ввод_данных!J37,1,IF(Ввод_данных!J37="N","N",0))</f>
        <v>1</v>
      </c>
      <c r="K37" s="150">
        <f>IF(HLOOKUP(Ответы_учащихся!$E37,КЛЮЧИ!$C$5:$D$20,Ответы_учащихся!K$11+1)=Ввод_данных!K37,1,IF(Ввод_данных!K37="N","N",0))</f>
        <v>1</v>
      </c>
      <c r="L37" s="150">
        <f>IF(HLOOKUP(Ответы_учащихся!$E37,КЛЮЧИ!$C$5:$D$20,Ответы_учащихся!L$11+1)=Ввод_данных!L37,1,IF(Ввод_данных!L37="N","N",0))</f>
        <v>1</v>
      </c>
      <c r="M37" s="150">
        <f>IF(HLOOKUP(Ответы_учащихся!$E37,КЛЮЧИ!$C$5:$D$20,Ответы_учащихся!M$11+1)=Ввод_данных!M37,1,IF(Ввод_данных!M37="N","N",0))</f>
        <v>1</v>
      </c>
      <c r="N37" s="150">
        <f>IF(HLOOKUP(Ответы_учащихся!$E37,КЛЮЧИ!$C$5:$D$20,Ответы_учащихся!N$11+1)=Ввод_данных!N37,1,IF(Ввод_данных!N37="N","N",0))</f>
        <v>1</v>
      </c>
      <c r="O37" s="150">
        <f>IF(HLOOKUP(Ответы_учащихся!$E37,КЛЮЧИ!$C$5:$D$20,Ответы_учащихся!O$11+1)=Ввод_данных!O37,1,IF(Ввод_данных!O37="N","N",0))</f>
        <v>1</v>
      </c>
      <c r="P37" s="150">
        <f>IF(HLOOKUP(Ответы_учащихся!$E37,КЛЮЧИ!$C$5:$D$20,Ответы_учащихся!P$11+1)=Ввод_данных!P37,1,IF(Ввод_данных!P37="N","N",0))</f>
        <v>1</v>
      </c>
      <c r="Q37" s="150">
        <f>IF(HLOOKUP(Ответы_учащихся!$E37,КЛЮЧИ!$C$5:$D$20,Ответы_учащихся!Q$11+1)=Ввод_данных!Q37,1,IF(Ввод_данных!Q37="N","N",0))</f>
        <v>0</v>
      </c>
      <c r="R37" s="163">
        <f>IF(HLOOKUP(Ответы_учащихся!$E37,КЛЮЧИ!$C$5:$D$20,Ответы_учащихся!R$11+1)=Ввод_данных!R37,2,IF(Ввод_данных!R37="N","N",0))</f>
        <v>0</v>
      </c>
      <c r="S37" s="163">
        <f>IF(HLOOKUP(Ответы_учащихся!$E37,КЛЮЧИ!$C$5:$D$20,Ответы_учащихся!S$11+1)=Ввод_данных!S37,2,IF(Ввод_данных!S37="N","N",0))</f>
        <v>0</v>
      </c>
      <c r="T37" s="163" t="str">
        <f>IF(HLOOKUP(Ответы_учащихся!$E37,КЛЮЧИ!$C$5:$D$20,Ответы_учащихся!T$11+1)=Ввод_данных!T37,2,IF(Ввод_данных!T37="N","N",0))</f>
        <v>N</v>
      </c>
      <c r="U37" s="163" t="str">
        <f>IF(HLOOKUP(Ответы_учащихся!$E37,КЛЮЧИ!$C$5:$D$21,Ответы_учащихся!U$11+1)=Ввод_данных!U37,2,IF(Ввод_данных!U37="N","N",0))</f>
        <v>N</v>
      </c>
      <c r="V37" s="163"/>
      <c r="W37" s="163"/>
      <c r="X37" s="163"/>
      <c r="Y37" s="163"/>
      <c r="Z37" s="163"/>
      <c r="AA37" s="163"/>
      <c r="AB37" s="150"/>
      <c r="AC37" s="150"/>
      <c r="AD37" s="150"/>
      <c r="AE37" s="150"/>
      <c r="AF37" s="150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124"/>
      <c r="AU37" s="126">
        <f t="shared" ca="1" si="7"/>
        <v>9</v>
      </c>
      <c r="AV37" s="105">
        <f t="shared" ca="1" si="8"/>
        <v>0.45</v>
      </c>
      <c r="AW37" s="236">
        <f t="shared" ca="1" si="9"/>
        <v>9</v>
      </c>
      <c r="AX37" s="237">
        <f t="shared" ca="1" si="10"/>
        <v>0.75</v>
      </c>
      <c r="AY37" s="236">
        <f t="shared" ca="1" si="11"/>
        <v>0</v>
      </c>
      <c r="AZ37" s="237">
        <f t="shared" ca="1" si="12"/>
        <v>0</v>
      </c>
      <c r="BA37" s="238" t="str">
        <f t="shared" ca="1" si="13"/>
        <v>БАЗОВЫЙ</v>
      </c>
      <c r="BB37" s="181"/>
      <c r="BC37" s="196" t="e">
        <f t="shared" si="14"/>
        <v>#REF!</v>
      </c>
      <c r="BD37" s="196" t="e">
        <f t="shared" si="6"/>
        <v>#REF!</v>
      </c>
      <c r="BE37" s="196" t="e">
        <f t="shared" si="6"/>
        <v>#REF!</v>
      </c>
      <c r="BF37" s="196" t="e">
        <f t="shared" si="6"/>
        <v>#REF!</v>
      </c>
      <c r="BG37" s="196" t="e">
        <f t="shared" si="6"/>
        <v>#REF!</v>
      </c>
      <c r="BH37" s="196" t="e">
        <f t="shared" si="6"/>
        <v>#REF!</v>
      </c>
      <c r="BI37" s="196" t="e">
        <f t="shared" si="6"/>
        <v>#REF!</v>
      </c>
      <c r="BJ37" s="168"/>
      <c r="BK37" s="168"/>
      <c r="BL37" s="337"/>
      <c r="BM37" s="337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</row>
    <row r="38" spans="1:83" ht="12.75" customHeight="1" thickBot="1" x14ac:dyDescent="0.25">
      <c r="A38" s="109">
        <f>IF('СПИСОК КЛАССА'!I38&gt;0,1,0)</f>
        <v>1</v>
      </c>
      <c r="B38" s="76">
        <v>14</v>
      </c>
      <c r="C38" s="77">
        <f>IF(NOT(ISBLANK('СПИСОК КЛАССА'!C38)),'СПИСОК КЛАССА'!C38,"")</f>
        <v>14</v>
      </c>
      <c r="D38" s="106">
        <f>IF(NOT(ISBLANK('СПИСОК КЛАССА'!D38)),IF($A38=1,'СПИСОК КЛАССА'!D38, "УЧЕНИК НЕ ВЫПОЛНЯЛ РАБОТУ"),"")</f>
        <v>14</v>
      </c>
      <c r="E38" s="421">
        <f>IF($C38&lt;&gt;"",'СПИСОК КЛАССА'!I38,"")</f>
        <v>1</v>
      </c>
      <c r="F38" s="281">
        <f>IF(HLOOKUP(Ответы_учащихся!$E38,КЛЮЧИ!$C$5:$D$20,Ответы_учащихся!F$11+1)=Ввод_данных!F38,1,IF(Ввод_данных!F38="N","N",0))</f>
        <v>1</v>
      </c>
      <c r="G38" s="150">
        <f>IF(HLOOKUP(Ответы_учащихся!$E38,КЛЮЧИ!$C$5:$D$20,Ответы_учащихся!G$11+1)=Ввод_данных!G38,1,IF(Ввод_данных!G38="N","N",0))</f>
        <v>1</v>
      </c>
      <c r="H38" s="150">
        <f>IF(HLOOKUP(Ответы_учащихся!$E38,КЛЮЧИ!$C$5:$D$20,Ответы_учащихся!H$11+1)=Ввод_данных!H38,1,IF(Ввод_данных!H38="N","N",0))</f>
        <v>0</v>
      </c>
      <c r="I38" s="150" t="str">
        <f>IF(HLOOKUP(Ответы_учащихся!$E38,КЛЮЧИ!$C$5:$D$20,Ответы_учащихся!I$11+1)=Ввод_данных!I38,1,IF(Ввод_данных!I38="N","N",0))</f>
        <v>N</v>
      </c>
      <c r="J38" s="150" t="str">
        <f>IF(HLOOKUP(Ответы_учащихся!$E38,КЛЮЧИ!$C$5:$D$20,Ответы_учащихся!J$11+1)=Ввод_данных!J38,1,IF(Ввод_данных!J38="N","N",0))</f>
        <v>N</v>
      </c>
      <c r="K38" s="150">
        <f>IF(HLOOKUP(Ответы_учащихся!$E38,КЛЮЧИ!$C$5:$D$20,Ответы_учащихся!K$11+1)=Ввод_данных!K38,1,IF(Ввод_данных!K38="N","N",0))</f>
        <v>1</v>
      </c>
      <c r="L38" s="150">
        <f>IF(HLOOKUP(Ответы_учащихся!$E38,КЛЮЧИ!$C$5:$D$20,Ответы_учащихся!L$11+1)=Ввод_данных!L38,1,IF(Ввод_данных!L38="N","N",0))</f>
        <v>1</v>
      </c>
      <c r="M38" s="150">
        <f>IF(HLOOKUP(Ответы_учащихся!$E38,КЛЮЧИ!$C$5:$D$20,Ответы_учащихся!M$11+1)=Ввод_данных!M38,1,IF(Ввод_данных!M38="N","N",0))</f>
        <v>1</v>
      </c>
      <c r="N38" s="150">
        <f>IF(HLOOKUP(Ответы_учащихся!$E38,КЛЮЧИ!$C$5:$D$20,Ответы_учащихся!N$11+1)=Ввод_данных!N38,1,IF(Ввод_данных!N38="N","N",0))</f>
        <v>0</v>
      </c>
      <c r="O38" s="150">
        <f>IF(HLOOKUP(Ответы_учащихся!$E38,КЛЮЧИ!$C$5:$D$20,Ответы_учащихся!O$11+1)=Ввод_данных!O38,1,IF(Ввод_данных!O38="N","N",0))</f>
        <v>1</v>
      </c>
      <c r="P38" s="150">
        <f>IF(HLOOKUP(Ответы_учащихся!$E38,КЛЮЧИ!$C$5:$D$20,Ответы_учащихся!P$11+1)=Ввод_данных!P38,1,IF(Ввод_данных!P38="N","N",0))</f>
        <v>1</v>
      </c>
      <c r="Q38" s="150">
        <f>IF(HLOOKUP(Ответы_учащихся!$E38,КЛЮЧИ!$C$5:$D$20,Ответы_учащихся!Q$11+1)=Ввод_данных!Q38,1,IF(Ввод_данных!Q38="N","N",0))</f>
        <v>1</v>
      </c>
      <c r="R38" s="163">
        <f>IF(HLOOKUP(Ответы_учащихся!$E38,КЛЮЧИ!$C$5:$D$20,Ответы_учащихся!R$11+1)=Ввод_данных!R38,2,IF(Ввод_данных!R38="N","N",0))</f>
        <v>2</v>
      </c>
      <c r="S38" s="163" t="str">
        <f>IF(HLOOKUP(Ответы_учащихся!$E38,КЛЮЧИ!$C$5:$D$20,Ответы_учащихся!S$11+1)=Ввод_данных!S38,2,IF(Ввод_данных!S38="N","N",0))</f>
        <v>N</v>
      </c>
      <c r="T38" s="163" t="str">
        <f>IF(HLOOKUP(Ответы_учащихся!$E38,КЛЮЧИ!$C$5:$D$20,Ответы_учащихся!T$11+1)=Ввод_данных!T38,2,IF(Ввод_данных!T38="N","N",0))</f>
        <v>N</v>
      </c>
      <c r="U38" s="163">
        <f>IF(HLOOKUP(Ответы_учащихся!$E38,КЛЮЧИ!$C$5:$D$21,Ответы_учащихся!U$11+1)=Ввод_данных!U38,2,IF(Ввод_данных!U38="N","N",0))</f>
        <v>0</v>
      </c>
      <c r="V38" s="163"/>
      <c r="W38" s="163"/>
      <c r="X38" s="163"/>
      <c r="Y38" s="163"/>
      <c r="Z38" s="163"/>
      <c r="AA38" s="163"/>
      <c r="AB38" s="150"/>
      <c r="AC38" s="150"/>
      <c r="AD38" s="150"/>
      <c r="AE38" s="150"/>
      <c r="AF38" s="150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124"/>
      <c r="AU38" s="126">
        <f t="shared" ca="1" si="7"/>
        <v>10</v>
      </c>
      <c r="AV38" s="105">
        <f t="shared" ca="1" si="8"/>
        <v>0.5</v>
      </c>
      <c r="AW38" s="236">
        <f t="shared" ca="1" si="9"/>
        <v>8</v>
      </c>
      <c r="AX38" s="237">
        <f t="shared" ca="1" si="10"/>
        <v>0.66666666666666663</v>
      </c>
      <c r="AY38" s="236">
        <f t="shared" ca="1" si="11"/>
        <v>2</v>
      </c>
      <c r="AZ38" s="237">
        <f t="shared" ca="1" si="12"/>
        <v>0.25</v>
      </c>
      <c r="BA38" s="238" t="str">
        <f t="shared" ca="1" si="13"/>
        <v>БАЗОВЫЙ</v>
      </c>
      <c r="BB38" s="181"/>
      <c r="BC38" s="196" t="e">
        <f t="shared" si="14"/>
        <v>#REF!</v>
      </c>
      <c r="BD38" s="196" t="e">
        <f t="shared" si="6"/>
        <v>#REF!</v>
      </c>
      <c r="BE38" s="196" t="e">
        <f t="shared" si="6"/>
        <v>#REF!</v>
      </c>
      <c r="BF38" s="196" t="e">
        <f t="shared" si="6"/>
        <v>#REF!</v>
      </c>
      <c r="BG38" s="196" t="e">
        <f t="shared" si="6"/>
        <v>#REF!</v>
      </c>
      <c r="BH38" s="196" t="e">
        <f t="shared" si="6"/>
        <v>#REF!</v>
      </c>
      <c r="BI38" s="196" t="e">
        <f t="shared" si="6"/>
        <v>#REF!</v>
      </c>
      <c r="BJ38" s="168"/>
      <c r="BK38" s="168"/>
      <c r="BL38" s="337"/>
      <c r="BM38" s="337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</row>
    <row r="39" spans="1:83" ht="12.75" customHeight="1" thickBot="1" x14ac:dyDescent="0.25">
      <c r="A39" s="109">
        <f>IF('СПИСОК КЛАССА'!I39&gt;0,1,0)</f>
        <v>1</v>
      </c>
      <c r="B39" s="76">
        <v>15</v>
      </c>
      <c r="C39" s="77">
        <f>IF(NOT(ISBLANK('СПИСОК КЛАССА'!C39)),'СПИСОК КЛАССА'!C39,"")</f>
        <v>15</v>
      </c>
      <c r="D39" s="106">
        <f>IF(NOT(ISBLANK('СПИСОК КЛАССА'!D39)),IF($A39=1,'СПИСОК КЛАССА'!D39, "УЧЕНИК НЕ ВЫПОЛНЯЛ РАБОТУ"),"")</f>
        <v>15</v>
      </c>
      <c r="E39" s="421">
        <f>IF($C39&lt;&gt;"",'СПИСОК КЛАССА'!I39,"")</f>
        <v>2</v>
      </c>
      <c r="F39" s="281">
        <f>IF(HLOOKUP(Ответы_учащихся!$E39,КЛЮЧИ!$C$5:$D$20,Ответы_учащихся!F$11+1)=Ввод_данных!F39,1,IF(Ввод_данных!F39="N","N",0))</f>
        <v>1</v>
      </c>
      <c r="G39" s="150">
        <f>IF(HLOOKUP(Ответы_учащихся!$E39,КЛЮЧИ!$C$5:$D$20,Ответы_учащихся!G$11+1)=Ввод_данных!G39,1,IF(Ввод_данных!G39="N","N",0))</f>
        <v>1</v>
      </c>
      <c r="H39" s="150">
        <f>IF(HLOOKUP(Ответы_учащихся!$E39,КЛЮЧИ!$C$5:$D$20,Ответы_учащихся!H$11+1)=Ввод_данных!H39,1,IF(Ввод_данных!H39="N","N",0))</f>
        <v>1</v>
      </c>
      <c r="I39" s="150">
        <f>IF(HLOOKUP(Ответы_учащихся!$E39,КЛЮЧИ!$C$5:$D$20,Ответы_учащихся!I$11+1)=Ввод_данных!I39,1,IF(Ввод_данных!I39="N","N",0))</f>
        <v>1</v>
      </c>
      <c r="J39" s="150">
        <f>IF(HLOOKUP(Ответы_учащихся!$E39,КЛЮЧИ!$C$5:$D$20,Ответы_учащихся!J$11+1)=Ввод_данных!J39,1,IF(Ввод_данных!J39="N","N",0))</f>
        <v>0</v>
      </c>
      <c r="K39" s="150">
        <f>IF(HLOOKUP(Ответы_учащихся!$E39,КЛЮЧИ!$C$5:$D$20,Ответы_учащихся!K$11+1)=Ввод_данных!K39,1,IF(Ввод_данных!K39="N","N",0))</f>
        <v>1</v>
      </c>
      <c r="L39" s="150">
        <f>IF(HLOOKUP(Ответы_учащихся!$E39,КЛЮЧИ!$C$5:$D$20,Ответы_учащихся!L$11+1)=Ввод_данных!L39,1,IF(Ввод_данных!L39="N","N",0))</f>
        <v>1</v>
      </c>
      <c r="M39" s="150">
        <f>IF(HLOOKUP(Ответы_учащихся!$E39,КЛЮЧИ!$C$5:$D$20,Ответы_учащихся!M$11+1)=Ввод_данных!M39,1,IF(Ввод_данных!M39="N","N",0))</f>
        <v>1</v>
      </c>
      <c r="N39" s="150">
        <f>IF(HLOOKUP(Ответы_учащихся!$E39,КЛЮЧИ!$C$5:$D$20,Ответы_учащихся!N$11+1)=Ввод_данных!N39,1,IF(Ввод_данных!N39="N","N",0))</f>
        <v>1</v>
      </c>
      <c r="O39" s="150">
        <f>IF(HLOOKUP(Ответы_учащихся!$E39,КЛЮЧИ!$C$5:$D$20,Ответы_учащихся!O$11+1)=Ввод_данных!O39,1,IF(Ввод_данных!O39="N","N",0))</f>
        <v>0</v>
      </c>
      <c r="P39" s="150">
        <f>IF(HLOOKUP(Ответы_учащихся!$E39,КЛЮЧИ!$C$5:$D$20,Ответы_учащихся!P$11+1)=Ввод_данных!P39,1,IF(Ввод_данных!P39="N","N",0))</f>
        <v>1</v>
      </c>
      <c r="Q39" s="150">
        <f>IF(HLOOKUP(Ответы_учащихся!$E39,КЛЮЧИ!$C$5:$D$20,Ответы_учащихся!Q$11+1)=Ввод_данных!Q39,1,IF(Ввод_данных!Q39="N","N",0))</f>
        <v>0</v>
      </c>
      <c r="R39" s="163">
        <f>IF(HLOOKUP(Ответы_учащихся!$E39,КЛЮЧИ!$C$5:$D$20,Ответы_учащихся!R$11+1)=Ввод_данных!R39,2,IF(Ввод_данных!R39="N","N",0))</f>
        <v>0</v>
      </c>
      <c r="S39" s="163" t="str">
        <f>IF(HLOOKUP(Ответы_учащихся!$E39,КЛЮЧИ!$C$5:$D$20,Ответы_учащихся!S$11+1)=Ввод_данных!S39,2,IF(Ввод_данных!S39="N","N",0))</f>
        <v>N</v>
      </c>
      <c r="T39" s="163" t="str">
        <f>IF(HLOOKUP(Ответы_учащихся!$E39,КЛЮЧИ!$C$5:$D$20,Ответы_учащихся!T$11+1)=Ввод_данных!T39,2,IF(Ввод_данных!T39="N","N",0))</f>
        <v>N</v>
      </c>
      <c r="U39" s="163" t="str">
        <f>IF(HLOOKUP(Ответы_учащихся!$E39,КЛЮЧИ!$C$5:$D$21,Ответы_учащихся!U$11+1)=Ввод_данных!U39,2,IF(Ввод_данных!U39="N","N",0))</f>
        <v>N</v>
      </c>
      <c r="V39" s="163"/>
      <c r="W39" s="163"/>
      <c r="X39" s="163"/>
      <c r="Y39" s="163"/>
      <c r="Z39" s="163"/>
      <c r="AA39" s="163"/>
      <c r="AB39" s="150"/>
      <c r="AC39" s="150"/>
      <c r="AD39" s="150"/>
      <c r="AE39" s="150"/>
      <c r="AF39" s="150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124"/>
      <c r="AU39" s="126">
        <f t="shared" ca="1" si="7"/>
        <v>9</v>
      </c>
      <c r="AV39" s="105">
        <f t="shared" ca="1" si="8"/>
        <v>0.45</v>
      </c>
      <c r="AW39" s="236">
        <f t="shared" ca="1" si="9"/>
        <v>9</v>
      </c>
      <c r="AX39" s="237">
        <f t="shared" ca="1" si="10"/>
        <v>0.75</v>
      </c>
      <c r="AY39" s="236">
        <f t="shared" ca="1" si="11"/>
        <v>0</v>
      </c>
      <c r="AZ39" s="237">
        <f t="shared" ca="1" si="12"/>
        <v>0</v>
      </c>
      <c r="BA39" s="238" t="str">
        <f t="shared" ca="1" si="13"/>
        <v>БАЗОВЫЙ</v>
      </c>
      <c r="BB39" s="181"/>
      <c r="BC39" s="196" t="e">
        <f t="shared" si="14"/>
        <v>#REF!</v>
      </c>
      <c r="BD39" s="196" t="e">
        <f t="shared" si="6"/>
        <v>#REF!</v>
      </c>
      <c r="BE39" s="196" t="e">
        <f t="shared" si="6"/>
        <v>#REF!</v>
      </c>
      <c r="BF39" s="196" t="e">
        <f t="shared" si="6"/>
        <v>#REF!</v>
      </c>
      <c r="BG39" s="196" t="e">
        <f t="shared" si="6"/>
        <v>#REF!</v>
      </c>
      <c r="BH39" s="196" t="e">
        <f t="shared" si="6"/>
        <v>#REF!</v>
      </c>
      <c r="BI39" s="196" t="e">
        <f t="shared" si="6"/>
        <v>#REF!</v>
      </c>
      <c r="BJ39" s="168"/>
      <c r="BK39" s="168"/>
      <c r="BL39" s="337"/>
      <c r="BM39" s="337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</row>
    <row r="40" spans="1:83" ht="12.75" customHeight="1" thickBot="1" x14ac:dyDescent="0.25">
      <c r="A40" s="109">
        <f>IF('СПИСОК КЛАССА'!I40&gt;0,1,0)</f>
        <v>1</v>
      </c>
      <c r="B40" s="76">
        <v>16</v>
      </c>
      <c r="C40" s="77">
        <f>IF(NOT(ISBLANK('СПИСОК КЛАССА'!C40)),'СПИСОК КЛАССА'!C40,"")</f>
        <v>16</v>
      </c>
      <c r="D40" s="106">
        <f>IF(NOT(ISBLANK('СПИСОК КЛАССА'!D40)),IF($A40=1,'СПИСОК КЛАССА'!D40, "УЧЕНИК НЕ ВЫПОЛНЯЛ РАБОТУ"),"")</f>
        <v>16</v>
      </c>
      <c r="E40" s="421">
        <f>IF($C40&lt;&gt;"",'СПИСОК КЛАССА'!I40,"")</f>
        <v>2</v>
      </c>
      <c r="F40" s="281">
        <f>IF(HLOOKUP(Ответы_учащихся!$E40,КЛЮЧИ!$C$5:$D$20,Ответы_учащихся!F$11+1)=Ввод_данных!F40,1,IF(Ввод_данных!F40="N","N",0))</f>
        <v>1</v>
      </c>
      <c r="G40" s="150">
        <f>IF(HLOOKUP(Ответы_учащихся!$E40,КЛЮЧИ!$C$5:$D$20,Ответы_учащихся!G$11+1)=Ввод_данных!G40,1,IF(Ввод_данных!G40="N","N",0))</f>
        <v>1</v>
      </c>
      <c r="H40" s="150">
        <f>IF(HLOOKUP(Ответы_учащихся!$E40,КЛЮЧИ!$C$5:$D$20,Ответы_учащихся!H$11+1)=Ввод_данных!H40,1,IF(Ввод_данных!H40="N","N",0))</f>
        <v>0</v>
      </c>
      <c r="I40" s="150">
        <f>IF(HLOOKUP(Ответы_учащихся!$E40,КЛЮЧИ!$C$5:$D$20,Ответы_учащихся!I$11+1)=Ввод_данных!I40,1,IF(Ввод_данных!I40="N","N",0))</f>
        <v>1</v>
      </c>
      <c r="J40" s="150">
        <f>IF(HLOOKUP(Ответы_учащихся!$E40,КЛЮЧИ!$C$5:$D$20,Ответы_учащихся!J$11+1)=Ввод_данных!J40,1,IF(Ввод_данных!J40="N","N",0))</f>
        <v>1</v>
      </c>
      <c r="K40" s="150">
        <f>IF(HLOOKUP(Ответы_учащихся!$E40,КЛЮЧИ!$C$5:$D$20,Ответы_учащихся!K$11+1)=Ввод_данных!K40,1,IF(Ввод_данных!K40="N","N",0))</f>
        <v>1</v>
      </c>
      <c r="L40" s="150">
        <f>IF(HLOOKUP(Ответы_учащихся!$E40,КЛЮЧИ!$C$5:$D$20,Ответы_учащихся!L$11+1)=Ввод_данных!L40,1,IF(Ввод_данных!L40="N","N",0))</f>
        <v>0</v>
      </c>
      <c r="M40" s="150">
        <f>IF(HLOOKUP(Ответы_учащихся!$E40,КЛЮЧИ!$C$5:$D$20,Ответы_учащихся!M$11+1)=Ввод_данных!M40,1,IF(Ввод_данных!M40="N","N",0))</f>
        <v>1</v>
      </c>
      <c r="N40" s="150">
        <f>IF(HLOOKUP(Ответы_учащихся!$E40,КЛЮЧИ!$C$5:$D$20,Ответы_учащихся!N$11+1)=Ввод_данных!N40,1,IF(Ввод_данных!N40="N","N",0))</f>
        <v>1</v>
      </c>
      <c r="O40" s="150">
        <f>IF(HLOOKUP(Ответы_учащихся!$E40,КЛЮЧИ!$C$5:$D$20,Ответы_учащихся!O$11+1)=Ввод_данных!O40,1,IF(Ввод_данных!O40="N","N",0))</f>
        <v>0</v>
      </c>
      <c r="P40" s="150">
        <f>IF(HLOOKUP(Ответы_учащихся!$E40,КЛЮЧИ!$C$5:$D$20,Ответы_учащихся!P$11+1)=Ввод_данных!P40,1,IF(Ввод_данных!P40="N","N",0))</f>
        <v>1</v>
      </c>
      <c r="Q40" s="150">
        <f>IF(HLOOKUP(Ответы_учащихся!$E40,КЛЮЧИ!$C$5:$D$20,Ответы_учащихся!Q$11+1)=Ввод_данных!Q40,1,IF(Ввод_данных!Q40="N","N",0))</f>
        <v>0</v>
      </c>
      <c r="R40" s="163">
        <f>IF(HLOOKUP(Ответы_учащихся!$E40,КЛЮЧИ!$C$5:$D$20,Ответы_учащихся!R$11+1)=Ввод_данных!R40,2,IF(Ввод_данных!R40="N","N",0))</f>
        <v>0</v>
      </c>
      <c r="S40" s="163" t="str">
        <f>IF(HLOOKUP(Ответы_учащихся!$E40,КЛЮЧИ!$C$5:$D$20,Ответы_учащихся!S$11+1)=Ввод_данных!S40,2,IF(Ввод_данных!S40="N","N",0))</f>
        <v>N</v>
      </c>
      <c r="T40" s="163">
        <f>IF(HLOOKUP(Ответы_учащихся!$E40,КЛЮЧИ!$C$5:$D$20,Ответы_учащихся!T$11+1)=Ввод_данных!T40,2,IF(Ввод_данных!T40="N","N",0))</f>
        <v>2</v>
      </c>
      <c r="U40" s="163" t="str">
        <f>IF(HLOOKUP(Ответы_учащихся!$E40,КЛЮЧИ!$C$5:$D$21,Ответы_учащихся!U$11+1)=Ввод_данных!U40,2,IF(Ввод_данных!U40="N","N",0))</f>
        <v>N</v>
      </c>
      <c r="V40" s="163"/>
      <c r="W40" s="163"/>
      <c r="X40" s="163"/>
      <c r="Y40" s="163"/>
      <c r="Z40" s="163"/>
      <c r="AA40" s="163"/>
      <c r="AB40" s="150"/>
      <c r="AC40" s="150"/>
      <c r="AD40" s="150"/>
      <c r="AE40" s="150"/>
      <c r="AF40" s="150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124"/>
      <c r="AU40" s="126">
        <f t="shared" ca="1" si="7"/>
        <v>10</v>
      </c>
      <c r="AV40" s="105">
        <f t="shared" ca="1" si="8"/>
        <v>0.5</v>
      </c>
      <c r="AW40" s="236">
        <f t="shared" ca="1" si="9"/>
        <v>8</v>
      </c>
      <c r="AX40" s="237">
        <f t="shared" ca="1" si="10"/>
        <v>0.66666666666666663</v>
      </c>
      <c r="AY40" s="236">
        <f t="shared" ca="1" si="11"/>
        <v>2</v>
      </c>
      <c r="AZ40" s="237">
        <f t="shared" ca="1" si="12"/>
        <v>0.25</v>
      </c>
      <c r="BA40" s="238" t="str">
        <f t="shared" ca="1" si="13"/>
        <v>БАЗОВЫЙ</v>
      </c>
      <c r="BB40" s="181"/>
      <c r="BC40" s="196" t="e">
        <f t="shared" si="14"/>
        <v>#REF!</v>
      </c>
      <c r="BD40" s="196" t="e">
        <f t="shared" si="6"/>
        <v>#REF!</v>
      </c>
      <c r="BE40" s="196" t="e">
        <f t="shared" si="6"/>
        <v>#REF!</v>
      </c>
      <c r="BF40" s="196" t="e">
        <f t="shared" si="6"/>
        <v>#REF!</v>
      </c>
      <c r="BG40" s="196" t="e">
        <f t="shared" si="6"/>
        <v>#REF!</v>
      </c>
      <c r="BH40" s="196" t="e">
        <f t="shared" si="6"/>
        <v>#REF!</v>
      </c>
      <c r="BI40" s="196" t="e">
        <f t="shared" si="6"/>
        <v>#REF!</v>
      </c>
      <c r="BJ40" s="168"/>
      <c r="BK40" s="168"/>
      <c r="BL40" s="337"/>
      <c r="BM40" s="337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</row>
    <row r="41" spans="1:83" ht="12.75" customHeight="1" thickBot="1" x14ac:dyDescent="0.25">
      <c r="A41" s="109">
        <f>IF('СПИСОК КЛАССА'!I41&gt;0,1,0)</f>
        <v>1</v>
      </c>
      <c r="B41" s="76">
        <v>17</v>
      </c>
      <c r="C41" s="77">
        <f>IF(NOT(ISBLANK('СПИСОК КЛАССА'!C41)),'СПИСОК КЛАССА'!C41,"")</f>
        <v>17</v>
      </c>
      <c r="D41" s="106">
        <f>IF(NOT(ISBLANK('СПИСОК КЛАССА'!D41)),IF($A41=1,'СПИСОК КЛАССА'!D41, "УЧЕНИК НЕ ВЫПОЛНЯЛ РАБОТУ"),"")</f>
        <v>17</v>
      </c>
      <c r="E41" s="421">
        <f>IF($C41&lt;&gt;"",'СПИСОК КЛАССА'!I41,"")</f>
        <v>1</v>
      </c>
      <c r="F41" s="281">
        <f>IF(HLOOKUP(Ответы_учащихся!$E41,КЛЮЧИ!$C$5:$D$20,Ответы_учащихся!F$11+1)=Ввод_данных!F41,1,IF(Ввод_данных!F41="N","N",0))</f>
        <v>1</v>
      </c>
      <c r="G41" s="150">
        <f>IF(HLOOKUP(Ответы_учащихся!$E41,КЛЮЧИ!$C$5:$D$20,Ответы_учащихся!G$11+1)=Ввод_данных!G41,1,IF(Ввод_данных!G41="N","N",0))</f>
        <v>1</v>
      </c>
      <c r="H41" s="150">
        <f>IF(HLOOKUP(Ответы_учащихся!$E41,КЛЮЧИ!$C$5:$D$20,Ответы_учащихся!H$11+1)=Ввод_данных!H41,1,IF(Ввод_данных!H41="N","N",0))</f>
        <v>1</v>
      </c>
      <c r="I41" s="150">
        <f>IF(HLOOKUP(Ответы_учащихся!$E41,КЛЮЧИ!$C$5:$D$20,Ответы_учащихся!I$11+1)=Ввод_данных!I41,1,IF(Ввод_данных!I41="N","N",0))</f>
        <v>1</v>
      </c>
      <c r="J41" s="150">
        <f>IF(HLOOKUP(Ответы_учащихся!$E41,КЛЮЧИ!$C$5:$D$20,Ответы_учащихся!J$11+1)=Ввод_данных!J41,1,IF(Ввод_данных!J41="N","N",0))</f>
        <v>0</v>
      </c>
      <c r="K41" s="150">
        <f>IF(HLOOKUP(Ответы_учащихся!$E41,КЛЮЧИ!$C$5:$D$20,Ответы_учащихся!K$11+1)=Ввод_данных!K41,1,IF(Ввод_данных!K41="N","N",0))</f>
        <v>1</v>
      </c>
      <c r="L41" s="150" t="str">
        <f>IF(HLOOKUP(Ответы_учащихся!$E41,КЛЮЧИ!$C$5:$D$20,Ответы_учащихся!L$11+1)=Ввод_данных!L41,1,IF(Ввод_данных!L41="N","N",0))</f>
        <v>N</v>
      </c>
      <c r="M41" s="150">
        <f>IF(HLOOKUP(Ответы_учащихся!$E41,КЛЮЧИ!$C$5:$D$20,Ответы_учащихся!M$11+1)=Ввод_данных!M41,1,IF(Ввод_данных!M41="N","N",0))</f>
        <v>1</v>
      </c>
      <c r="N41" s="150">
        <f>IF(HLOOKUP(Ответы_учащихся!$E41,КЛЮЧИ!$C$5:$D$20,Ответы_учащихся!N$11+1)=Ввод_данных!N41,1,IF(Ввод_данных!N41="N","N",0))</f>
        <v>1</v>
      </c>
      <c r="O41" s="150">
        <f>IF(HLOOKUP(Ответы_учащихся!$E41,КЛЮЧИ!$C$5:$D$20,Ответы_учащихся!O$11+1)=Ввод_данных!O41,1,IF(Ввод_данных!O41="N","N",0))</f>
        <v>1</v>
      </c>
      <c r="P41" s="150">
        <f>IF(HLOOKUP(Ответы_учащихся!$E41,КЛЮЧИ!$C$5:$D$20,Ответы_учащихся!P$11+1)=Ввод_данных!P41,1,IF(Ввод_данных!P41="N","N",0))</f>
        <v>1</v>
      </c>
      <c r="Q41" s="150">
        <f>IF(HLOOKUP(Ответы_учащихся!$E41,КЛЮЧИ!$C$5:$D$20,Ответы_учащихся!Q$11+1)=Ввод_данных!Q41,1,IF(Ввод_данных!Q41="N","N",0))</f>
        <v>0</v>
      </c>
      <c r="R41" s="163" t="str">
        <f>IF(HLOOKUP(Ответы_учащихся!$E41,КЛЮЧИ!$C$5:$D$20,Ответы_учащихся!R$11+1)=Ввод_данных!R41,2,IF(Ввод_данных!R41="N","N",0))</f>
        <v>N</v>
      </c>
      <c r="S41" s="163" t="str">
        <f>IF(HLOOKUP(Ответы_учащихся!$E41,КЛЮЧИ!$C$5:$D$20,Ответы_учащихся!S$11+1)=Ввод_данных!S41,2,IF(Ввод_данных!S41="N","N",0))</f>
        <v>N</v>
      </c>
      <c r="T41" s="163" t="str">
        <f>IF(HLOOKUP(Ответы_учащихся!$E41,КЛЮЧИ!$C$5:$D$20,Ответы_учащихся!T$11+1)=Ввод_данных!T41,2,IF(Ввод_данных!T41="N","N",0))</f>
        <v>N</v>
      </c>
      <c r="U41" s="163" t="str">
        <f>IF(HLOOKUP(Ответы_учащихся!$E41,КЛЮЧИ!$C$5:$D$21,Ответы_учащихся!U$11+1)=Ввод_данных!U41,2,IF(Ввод_данных!U41="N","N",0))</f>
        <v>N</v>
      </c>
      <c r="V41" s="163"/>
      <c r="W41" s="163"/>
      <c r="X41" s="163"/>
      <c r="Y41" s="163"/>
      <c r="Z41" s="163"/>
      <c r="AA41" s="163"/>
      <c r="AB41" s="150"/>
      <c r="AC41" s="150"/>
      <c r="AD41" s="150"/>
      <c r="AE41" s="150"/>
      <c r="AF41" s="150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124"/>
      <c r="AU41" s="126">
        <f t="shared" ca="1" si="7"/>
        <v>9</v>
      </c>
      <c r="AV41" s="105">
        <f t="shared" ca="1" si="8"/>
        <v>0.45</v>
      </c>
      <c r="AW41" s="236">
        <f t="shared" ca="1" si="9"/>
        <v>9</v>
      </c>
      <c r="AX41" s="237">
        <f t="shared" ca="1" si="10"/>
        <v>0.75</v>
      </c>
      <c r="AY41" s="236">
        <f t="shared" ca="1" si="11"/>
        <v>0</v>
      </c>
      <c r="AZ41" s="237">
        <f t="shared" ca="1" si="12"/>
        <v>0</v>
      </c>
      <c r="BA41" s="238" t="str">
        <f t="shared" ca="1" si="13"/>
        <v>БАЗОВЫЙ</v>
      </c>
      <c r="BB41" s="181"/>
      <c r="BC41" s="196" t="e">
        <f t="shared" si="14"/>
        <v>#REF!</v>
      </c>
      <c r="BD41" s="196" t="e">
        <f t="shared" si="14"/>
        <v>#REF!</v>
      </c>
      <c r="BE41" s="196" t="e">
        <f t="shared" si="14"/>
        <v>#REF!</v>
      </c>
      <c r="BF41" s="196" t="e">
        <f t="shared" si="14"/>
        <v>#REF!</v>
      </c>
      <c r="BG41" s="196" t="e">
        <f t="shared" si="14"/>
        <v>#REF!</v>
      </c>
      <c r="BH41" s="196" t="e">
        <f t="shared" si="14"/>
        <v>#REF!</v>
      </c>
      <c r="BI41" s="196" t="e">
        <f t="shared" si="14"/>
        <v>#REF!</v>
      </c>
      <c r="BJ41" s="168"/>
      <c r="BK41" s="168"/>
      <c r="BL41" s="337"/>
      <c r="BM41" s="337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</row>
    <row r="42" spans="1:83" ht="12.75" customHeight="1" thickBot="1" x14ac:dyDescent="0.25">
      <c r="A42" s="109">
        <f>IF('СПИСОК КЛАССА'!I42&gt;0,1,0)</f>
        <v>1</v>
      </c>
      <c r="B42" s="76">
        <v>18</v>
      </c>
      <c r="C42" s="77">
        <f>IF(NOT(ISBLANK('СПИСОК КЛАССА'!C42)),'СПИСОК КЛАССА'!C42,"")</f>
        <v>18</v>
      </c>
      <c r="D42" s="106">
        <f>IF(NOT(ISBLANK('СПИСОК КЛАССА'!D42)),IF($A42=1,'СПИСОК КЛАССА'!D42, "УЧЕНИК НЕ ВЫПОЛНЯЛ РАБОТУ"),"")</f>
        <v>18</v>
      </c>
      <c r="E42" s="421">
        <f>IF($C42&lt;&gt;"",'СПИСОК КЛАССА'!I42,"")</f>
        <v>2</v>
      </c>
      <c r="F42" s="281">
        <f>IF(HLOOKUP(Ответы_учащихся!$E42,КЛЮЧИ!$C$5:$D$20,Ответы_учащихся!F$11+1)=Ввод_данных!F42,1,IF(Ввод_данных!F42="N","N",0))</f>
        <v>1</v>
      </c>
      <c r="G42" s="150">
        <f>IF(HLOOKUP(Ответы_учащихся!$E42,КЛЮЧИ!$C$5:$D$20,Ответы_учащихся!G$11+1)=Ввод_данных!G42,1,IF(Ввод_данных!G42="N","N",0))</f>
        <v>1</v>
      </c>
      <c r="H42" s="150">
        <f>IF(HLOOKUP(Ответы_учащихся!$E42,КЛЮЧИ!$C$5:$D$20,Ответы_учащихся!H$11+1)=Ввод_данных!H42,1,IF(Ввод_данных!H42="N","N",0))</f>
        <v>1</v>
      </c>
      <c r="I42" s="150">
        <f>IF(HLOOKUP(Ответы_учащихся!$E42,КЛЮЧИ!$C$5:$D$20,Ответы_учащихся!I$11+1)=Ввод_данных!I42,1,IF(Ввод_данных!I42="N","N",0))</f>
        <v>1</v>
      </c>
      <c r="J42" s="150">
        <f>IF(HLOOKUP(Ответы_учащихся!$E42,КЛЮЧИ!$C$5:$D$20,Ответы_учащихся!J$11+1)=Ввод_данных!J42,1,IF(Ввод_данных!J42="N","N",0))</f>
        <v>0</v>
      </c>
      <c r="K42" s="150">
        <f>IF(HLOOKUP(Ответы_учащихся!$E42,КЛЮЧИ!$C$5:$D$20,Ответы_учащихся!K$11+1)=Ввод_данных!K42,1,IF(Ввод_данных!K42="N","N",0))</f>
        <v>1</v>
      </c>
      <c r="L42" s="150" t="str">
        <f>IF(HLOOKUP(Ответы_учащихся!$E42,КЛЮЧИ!$C$5:$D$20,Ответы_учащихся!L$11+1)=Ввод_данных!L42,1,IF(Ввод_данных!L42="N","N",0))</f>
        <v>N</v>
      </c>
      <c r="M42" s="150">
        <f>IF(HLOOKUP(Ответы_учащихся!$E42,КЛЮЧИ!$C$5:$D$20,Ответы_учащихся!M$11+1)=Ввод_данных!M42,1,IF(Ввод_данных!M42="N","N",0))</f>
        <v>0</v>
      </c>
      <c r="N42" s="150">
        <f>IF(HLOOKUP(Ответы_учащихся!$E42,КЛЮЧИ!$C$5:$D$20,Ответы_учащихся!N$11+1)=Ввод_данных!N42,1,IF(Ввод_данных!N42="N","N",0))</f>
        <v>1</v>
      </c>
      <c r="O42" s="150">
        <f>IF(HLOOKUP(Ответы_учащихся!$E42,КЛЮЧИ!$C$5:$D$20,Ответы_учащихся!O$11+1)=Ввод_данных!O42,1,IF(Ввод_данных!O42="N","N",0))</f>
        <v>1</v>
      </c>
      <c r="P42" s="150" t="str">
        <f>IF(HLOOKUP(Ответы_учащихся!$E42,КЛЮЧИ!$C$5:$D$20,Ответы_учащихся!P$11+1)=Ввод_данных!P42,1,IF(Ввод_данных!P42="N","N",0))</f>
        <v>N</v>
      </c>
      <c r="Q42" s="150">
        <f>IF(HLOOKUP(Ответы_учащихся!$E42,КЛЮЧИ!$C$5:$D$20,Ответы_учащихся!Q$11+1)=Ввод_данных!Q42,1,IF(Ввод_данных!Q42="N","N",0))</f>
        <v>0</v>
      </c>
      <c r="R42" s="163" t="str">
        <f>IF(HLOOKUP(Ответы_учащихся!$E42,КЛЮЧИ!$C$5:$D$20,Ответы_учащихся!R$11+1)=Ввод_данных!R42,2,IF(Ввод_данных!R42="N","N",0))</f>
        <v>N</v>
      </c>
      <c r="S42" s="163" t="str">
        <f>IF(HLOOKUP(Ответы_учащихся!$E42,КЛЮЧИ!$C$5:$D$20,Ответы_учащихся!S$11+1)=Ввод_данных!S42,2,IF(Ввод_данных!S42="N","N",0))</f>
        <v>N</v>
      </c>
      <c r="T42" s="163" t="str">
        <f>IF(HLOOKUP(Ответы_учащихся!$E42,КЛЮЧИ!$C$5:$D$20,Ответы_учащихся!T$11+1)=Ввод_данных!T42,2,IF(Ввод_данных!T42="N","N",0))</f>
        <v>N</v>
      </c>
      <c r="U42" s="163" t="str">
        <f>IF(HLOOKUP(Ответы_учащихся!$E42,КЛЮЧИ!$C$5:$D$21,Ответы_учащихся!U$11+1)=Ввод_данных!U42,2,IF(Ввод_данных!U42="N","N",0))</f>
        <v>N</v>
      </c>
      <c r="V42" s="163"/>
      <c r="W42" s="163"/>
      <c r="X42" s="163"/>
      <c r="Y42" s="163"/>
      <c r="Z42" s="163"/>
      <c r="AA42" s="163"/>
      <c r="AB42" s="150"/>
      <c r="AC42" s="150"/>
      <c r="AD42" s="150"/>
      <c r="AE42" s="150"/>
      <c r="AF42" s="150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124"/>
      <c r="AU42" s="126">
        <f t="shared" ca="1" si="7"/>
        <v>7</v>
      </c>
      <c r="AV42" s="105">
        <f t="shared" ca="1" si="8"/>
        <v>0.35</v>
      </c>
      <c r="AW42" s="236">
        <f t="shared" ca="1" si="9"/>
        <v>7</v>
      </c>
      <c r="AX42" s="237">
        <f t="shared" ca="1" si="10"/>
        <v>0.58333333333333337</v>
      </c>
      <c r="AY42" s="236">
        <f t="shared" ca="1" si="11"/>
        <v>0</v>
      </c>
      <c r="AZ42" s="237">
        <f t="shared" ca="1" si="12"/>
        <v>0</v>
      </c>
      <c r="BA42" s="238" t="str">
        <f t="shared" ca="1" si="13"/>
        <v>БАЗОВЫЙ</v>
      </c>
      <c r="BB42" s="181"/>
      <c r="BC42" s="196" t="e">
        <f t="shared" si="14"/>
        <v>#REF!</v>
      </c>
      <c r="BD42" s="196" t="e">
        <f t="shared" si="14"/>
        <v>#REF!</v>
      </c>
      <c r="BE42" s="196" t="e">
        <f t="shared" si="14"/>
        <v>#REF!</v>
      </c>
      <c r="BF42" s="196" t="e">
        <f t="shared" si="14"/>
        <v>#REF!</v>
      </c>
      <c r="BG42" s="196" t="e">
        <f t="shared" si="14"/>
        <v>#REF!</v>
      </c>
      <c r="BH42" s="196" t="e">
        <f t="shared" si="14"/>
        <v>#REF!</v>
      </c>
      <c r="BI42" s="196" t="e">
        <f t="shared" si="14"/>
        <v>#REF!</v>
      </c>
      <c r="BJ42" s="168"/>
      <c r="BK42" s="168"/>
      <c r="BL42" s="337"/>
      <c r="BM42" s="337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</row>
    <row r="43" spans="1:83" ht="12.75" customHeight="1" thickBot="1" x14ac:dyDescent="0.25">
      <c r="A43" s="109">
        <f>IF('СПИСОК КЛАССА'!I43&gt;0,1,0)</f>
        <v>0</v>
      </c>
      <c r="B43" s="76">
        <v>19</v>
      </c>
      <c r="C43" s="77" t="str">
        <f>IF(NOT(ISBLANK('СПИСОК КЛАССА'!C43)),'СПИСОК КЛАССА'!C43,"")</f>
        <v/>
      </c>
      <c r="D43" s="106" t="str">
        <f>IF(NOT(ISBLANK('СПИСОК КЛАССА'!D43)),IF($A43=1,'СПИСОК КЛАССА'!D43, "УЧЕНИК НЕ ВЫПОЛНЯЛ РАБОТУ"),"")</f>
        <v/>
      </c>
      <c r="E43" s="421" t="str">
        <f>IF($C43&lt;&gt;"",'СПИСОК КЛАССА'!I43,"")</f>
        <v/>
      </c>
      <c r="F43" s="281" t="e">
        <f>IF(HLOOKUP(Ответы_учащихся!$E43,КЛЮЧИ!$C$5:$D$20,Ответы_учащихся!F$11+1)=Ввод_данных!F43,1,IF(Ввод_данных!F43="N","N",0))</f>
        <v>#N/A</v>
      </c>
      <c r="G43" s="150" t="e">
        <f>IF(HLOOKUP(Ответы_учащихся!$E43,КЛЮЧИ!$C$5:$D$20,Ответы_учащихся!G$11+1)=Ввод_данных!G43,1,IF(Ввод_данных!G43="N","N",0))</f>
        <v>#N/A</v>
      </c>
      <c r="H43" s="150" t="e">
        <f>IF(HLOOKUP(Ответы_учащихся!$E43,КЛЮЧИ!$C$5:$D$20,Ответы_учащихся!H$11+1)=Ввод_данных!H43,1,IF(Ввод_данных!H43="N","N",0))</f>
        <v>#N/A</v>
      </c>
      <c r="I43" s="150" t="e">
        <f>IF(HLOOKUP(Ответы_учащихся!$E43,КЛЮЧИ!$C$5:$D$20,Ответы_учащихся!I$11+1)=Ввод_данных!I43,1,IF(Ввод_данных!I43="N","N",0))</f>
        <v>#N/A</v>
      </c>
      <c r="J43" s="150" t="e">
        <f>IF(HLOOKUP(Ответы_учащихся!$E43,КЛЮЧИ!$C$5:$D$20,Ответы_учащихся!J$11+1)=Ввод_данных!J43,1,IF(Ввод_данных!J43="N","N",0))</f>
        <v>#N/A</v>
      </c>
      <c r="K43" s="150" t="e">
        <f>IF(HLOOKUP(Ответы_учащихся!$E43,КЛЮЧИ!$C$5:$D$20,Ответы_учащихся!K$11+1)=Ввод_данных!K43,1,IF(Ввод_данных!K43="N","N",0))</f>
        <v>#N/A</v>
      </c>
      <c r="L43" s="150" t="e">
        <f>IF(HLOOKUP(Ответы_учащихся!$E43,КЛЮЧИ!$C$5:$D$20,Ответы_учащихся!L$11+1)=Ввод_данных!L43,1,IF(Ввод_данных!L43="N","N",0))</f>
        <v>#N/A</v>
      </c>
      <c r="M43" s="150" t="e">
        <f>IF(HLOOKUP(Ответы_учащихся!$E43,КЛЮЧИ!$C$5:$D$20,Ответы_учащихся!M$11+1)=Ввод_данных!M43,1,IF(Ввод_данных!M43="N","N",0))</f>
        <v>#N/A</v>
      </c>
      <c r="N43" s="150" t="e">
        <f>IF(HLOOKUP(Ответы_учащихся!$E43,КЛЮЧИ!$C$5:$D$20,Ответы_учащихся!N$11+1)=Ввод_данных!N43,1,IF(Ввод_данных!N43="N","N",0))</f>
        <v>#N/A</v>
      </c>
      <c r="O43" s="150" t="e">
        <f>IF(HLOOKUP(Ответы_учащихся!$E43,КЛЮЧИ!$C$5:$D$20,Ответы_учащихся!O$11+1)=Ввод_данных!O43,1,IF(Ввод_данных!O43="N","N",0))</f>
        <v>#N/A</v>
      </c>
      <c r="P43" s="150" t="e">
        <f>IF(HLOOKUP(Ответы_учащихся!$E43,КЛЮЧИ!$C$5:$D$20,Ответы_учащихся!P$11+1)=Ввод_данных!P43,1,IF(Ввод_данных!P43="N","N",0))</f>
        <v>#N/A</v>
      </c>
      <c r="Q43" s="150" t="e">
        <f>IF(HLOOKUP(Ответы_учащихся!$E43,КЛЮЧИ!$C$5:$D$20,Ответы_учащихся!Q$11+1)=Ввод_данных!Q43,1,IF(Ввод_данных!Q43="N","N",0))</f>
        <v>#N/A</v>
      </c>
      <c r="R43" s="163" t="e">
        <f>IF(HLOOKUP(Ответы_учащихся!$E43,КЛЮЧИ!$C$5:$D$20,Ответы_учащихся!R$11+1)=Ввод_данных!R43,2,IF(Ввод_данных!R43="N","N",0))</f>
        <v>#N/A</v>
      </c>
      <c r="S43" s="163" t="e">
        <f>IF(HLOOKUP(Ответы_учащихся!$E43,КЛЮЧИ!$C$5:$D$20,Ответы_учащихся!S$11+1)=Ввод_данных!S43,2,IF(Ввод_данных!S43="N","N",0))</f>
        <v>#N/A</v>
      </c>
      <c r="T43" s="163" t="e">
        <f>IF(HLOOKUP(Ответы_учащихся!$E43,КЛЮЧИ!$C$5:$D$20,Ответы_учащихся!T$11+1)=Ввод_данных!T43,2,IF(Ввод_данных!T43="N","N",0))</f>
        <v>#N/A</v>
      </c>
      <c r="U43" s="163" t="e">
        <f>IF(HLOOKUP(Ответы_учащихся!$E43,КЛЮЧИ!$C$5:$D$21,Ответы_учащихся!U$11+1)=Ввод_данных!U43,2,IF(Ввод_данных!U43="N","N",0))</f>
        <v>#N/A</v>
      </c>
      <c r="V43" s="163"/>
      <c r="W43" s="163"/>
      <c r="X43" s="163"/>
      <c r="Y43" s="163"/>
      <c r="Z43" s="163"/>
      <c r="AA43" s="163"/>
      <c r="AB43" s="150"/>
      <c r="AC43" s="150"/>
      <c r="AD43" s="150"/>
      <c r="AE43" s="150"/>
      <c r="AF43" s="150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124"/>
      <c r="AU43" s="126" t="str">
        <f t="shared" ca="1" si="7"/>
        <v/>
      </c>
      <c r="AV43" s="105" t="str">
        <f t="shared" ca="1" si="8"/>
        <v/>
      </c>
      <c r="AW43" s="236" t="str">
        <f t="shared" ca="1" si="9"/>
        <v/>
      </c>
      <c r="AX43" s="237" t="str">
        <f t="shared" ca="1" si="10"/>
        <v/>
      </c>
      <c r="AY43" s="236" t="str">
        <f t="shared" ca="1" si="11"/>
        <v/>
      </c>
      <c r="AZ43" s="237" t="str">
        <f t="shared" ca="1" si="12"/>
        <v/>
      </c>
      <c r="BA43" s="238" t="str">
        <f t="shared" ca="1" si="13"/>
        <v/>
      </c>
      <c r="BB43" s="181"/>
      <c r="BC43" s="196" t="str">
        <f t="shared" si="14"/>
        <v/>
      </c>
      <c r="BD43" s="196" t="str">
        <f t="shared" si="14"/>
        <v/>
      </c>
      <c r="BE43" s="196" t="str">
        <f t="shared" si="14"/>
        <v/>
      </c>
      <c r="BF43" s="196" t="str">
        <f t="shared" si="14"/>
        <v/>
      </c>
      <c r="BG43" s="196" t="str">
        <f t="shared" si="14"/>
        <v/>
      </c>
      <c r="BH43" s="196" t="str">
        <f t="shared" si="14"/>
        <v/>
      </c>
      <c r="BI43" s="196" t="str">
        <f t="shared" si="14"/>
        <v/>
      </c>
      <c r="BJ43" s="168"/>
      <c r="BK43" s="168"/>
      <c r="BL43" s="337"/>
      <c r="BM43" s="337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</row>
    <row r="44" spans="1:83" ht="12.75" customHeight="1" thickBot="1" x14ac:dyDescent="0.25">
      <c r="A44" s="109">
        <f>IF('СПИСОК КЛАССА'!I44&gt;0,1,0)</f>
        <v>0</v>
      </c>
      <c r="B44" s="76">
        <v>20</v>
      </c>
      <c r="C44" s="77" t="str">
        <f>IF(NOT(ISBLANK('СПИСОК КЛАССА'!C44)),'СПИСОК КЛАССА'!C44,"")</f>
        <v/>
      </c>
      <c r="D44" s="106" t="str">
        <f>IF(NOT(ISBLANK('СПИСОК КЛАССА'!D44)),IF($A44=1,'СПИСОК КЛАССА'!D44, "УЧЕНИК НЕ ВЫПОЛНЯЛ РАБОТУ"),"")</f>
        <v/>
      </c>
      <c r="E44" s="421" t="str">
        <f>IF($C44&lt;&gt;"",'СПИСОК КЛАССА'!I44,"")</f>
        <v/>
      </c>
      <c r="F44" s="281" t="e">
        <f>IF(HLOOKUP(Ответы_учащихся!$E44,КЛЮЧИ!$C$5:$D$20,Ответы_учащихся!F$11+1)=Ввод_данных!F44,1,IF(Ввод_данных!F44="N","N",0))</f>
        <v>#N/A</v>
      </c>
      <c r="G44" s="150" t="e">
        <f>IF(HLOOKUP(Ответы_учащихся!$E44,КЛЮЧИ!$C$5:$D$20,Ответы_учащихся!G$11+1)=Ввод_данных!G44,1,IF(Ввод_данных!G44="N","N",0))</f>
        <v>#N/A</v>
      </c>
      <c r="H44" s="150" t="e">
        <f>IF(HLOOKUP(Ответы_учащихся!$E44,КЛЮЧИ!$C$5:$D$20,Ответы_учащихся!H$11+1)=Ввод_данных!H44,1,IF(Ввод_данных!H44="N","N",0))</f>
        <v>#N/A</v>
      </c>
      <c r="I44" s="150" t="e">
        <f>IF(HLOOKUP(Ответы_учащихся!$E44,КЛЮЧИ!$C$5:$D$20,Ответы_учащихся!I$11+1)=Ввод_данных!I44,1,IF(Ввод_данных!I44="N","N",0))</f>
        <v>#N/A</v>
      </c>
      <c r="J44" s="150" t="e">
        <f>IF(HLOOKUP(Ответы_учащихся!$E44,КЛЮЧИ!$C$5:$D$20,Ответы_учащихся!J$11+1)=Ввод_данных!J44,1,IF(Ввод_данных!J44="N","N",0))</f>
        <v>#N/A</v>
      </c>
      <c r="K44" s="150" t="e">
        <f>IF(HLOOKUP(Ответы_учащихся!$E44,КЛЮЧИ!$C$5:$D$20,Ответы_учащихся!K$11+1)=Ввод_данных!K44,1,IF(Ввод_данных!K44="N","N",0))</f>
        <v>#N/A</v>
      </c>
      <c r="L44" s="150" t="e">
        <f>IF(HLOOKUP(Ответы_учащихся!$E44,КЛЮЧИ!$C$5:$D$20,Ответы_учащихся!L$11+1)=Ввод_данных!L44,1,IF(Ввод_данных!L44="N","N",0))</f>
        <v>#N/A</v>
      </c>
      <c r="M44" s="150" t="e">
        <f>IF(HLOOKUP(Ответы_учащихся!$E44,КЛЮЧИ!$C$5:$D$20,Ответы_учащихся!M$11+1)=Ввод_данных!M44,1,IF(Ввод_данных!M44="N","N",0))</f>
        <v>#N/A</v>
      </c>
      <c r="N44" s="150" t="e">
        <f>IF(HLOOKUP(Ответы_учащихся!$E44,КЛЮЧИ!$C$5:$D$20,Ответы_учащихся!N$11+1)=Ввод_данных!N44,1,IF(Ввод_данных!N44="N","N",0))</f>
        <v>#N/A</v>
      </c>
      <c r="O44" s="150" t="e">
        <f>IF(HLOOKUP(Ответы_учащихся!$E44,КЛЮЧИ!$C$5:$D$20,Ответы_учащихся!O$11+1)=Ввод_данных!O44,1,IF(Ввод_данных!O44="N","N",0))</f>
        <v>#N/A</v>
      </c>
      <c r="P44" s="150" t="e">
        <f>IF(HLOOKUP(Ответы_учащихся!$E44,КЛЮЧИ!$C$5:$D$20,Ответы_учащихся!P$11+1)=Ввод_данных!P44,1,IF(Ввод_данных!P44="N","N",0))</f>
        <v>#N/A</v>
      </c>
      <c r="Q44" s="150" t="e">
        <f>IF(HLOOKUP(Ответы_учащихся!$E44,КЛЮЧИ!$C$5:$D$20,Ответы_учащихся!Q$11+1)=Ввод_данных!Q44,1,IF(Ввод_данных!Q44="N","N",0))</f>
        <v>#N/A</v>
      </c>
      <c r="R44" s="163" t="e">
        <f>IF(HLOOKUP(Ответы_учащихся!$E44,КЛЮЧИ!$C$5:$D$20,Ответы_учащихся!R$11+1)=Ввод_данных!R44,2,IF(Ввод_данных!R44="N","N",0))</f>
        <v>#N/A</v>
      </c>
      <c r="S44" s="163" t="e">
        <f>IF(HLOOKUP(Ответы_учащихся!$E44,КЛЮЧИ!$C$5:$D$20,Ответы_учащихся!S$11+1)=Ввод_данных!S44,2,IF(Ввод_данных!S44="N","N",0))</f>
        <v>#N/A</v>
      </c>
      <c r="T44" s="163" t="e">
        <f>IF(HLOOKUP(Ответы_учащихся!$E44,КЛЮЧИ!$C$5:$D$20,Ответы_учащихся!T$11+1)=Ввод_данных!T44,2,IF(Ввод_данных!T44="N","N",0))</f>
        <v>#N/A</v>
      </c>
      <c r="U44" s="163" t="e">
        <f>IF(HLOOKUP(Ответы_учащихся!$E44,КЛЮЧИ!$C$5:$D$21,Ответы_учащихся!U$11+1)=Ввод_данных!U44,2,IF(Ввод_данных!U44="N","N",0))</f>
        <v>#N/A</v>
      </c>
      <c r="V44" s="163"/>
      <c r="W44" s="163"/>
      <c r="X44" s="163"/>
      <c r="Y44" s="163"/>
      <c r="Z44" s="163"/>
      <c r="AA44" s="163"/>
      <c r="AB44" s="150"/>
      <c r="AC44" s="150"/>
      <c r="AD44" s="150"/>
      <c r="AE44" s="150"/>
      <c r="AF44" s="150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124"/>
      <c r="AU44" s="126" t="str">
        <f t="shared" ca="1" si="7"/>
        <v/>
      </c>
      <c r="AV44" s="105" t="str">
        <f t="shared" ca="1" si="8"/>
        <v/>
      </c>
      <c r="AW44" s="236" t="str">
        <f t="shared" ca="1" si="9"/>
        <v/>
      </c>
      <c r="AX44" s="237" t="str">
        <f t="shared" ca="1" si="10"/>
        <v/>
      </c>
      <c r="AY44" s="236" t="str">
        <f t="shared" ca="1" si="11"/>
        <v/>
      </c>
      <c r="AZ44" s="237" t="str">
        <f t="shared" ca="1" si="12"/>
        <v/>
      </c>
      <c r="BA44" s="238" t="str">
        <f t="shared" ca="1" si="13"/>
        <v/>
      </c>
      <c r="BB44" s="181"/>
      <c r="BC44" s="196" t="str">
        <f t="shared" si="14"/>
        <v/>
      </c>
      <c r="BD44" s="196" t="str">
        <f t="shared" si="14"/>
        <v/>
      </c>
      <c r="BE44" s="196" t="str">
        <f t="shared" si="14"/>
        <v/>
      </c>
      <c r="BF44" s="196" t="str">
        <f t="shared" si="14"/>
        <v/>
      </c>
      <c r="BG44" s="196" t="str">
        <f t="shared" si="14"/>
        <v/>
      </c>
      <c r="BH44" s="196" t="str">
        <f t="shared" si="14"/>
        <v/>
      </c>
      <c r="BI44" s="196" t="str">
        <f t="shared" si="14"/>
        <v/>
      </c>
      <c r="BJ44" s="168"/>
      <c r="BK44" s="168"/>
      <c r="BL44" s="337"/>
      <c r="BM44" s="337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</row>
    <row r="45" spans="1:83" ht="12.75" customHeight="1" thickBot="1" x14ac:dyDescent="0.25">
      <c r="A45" s="109">
        <f>IF('СПИСОК КЛАССА'!I45&gt;0,1,0)</f>
        <v>0</v>
      </c>
      <c r="B45" s="76">
        <v>21</v>
      </c>
      <c r="C45" s="77" t="str">
        <f>IF(NOT(ISBLANK('СПИСОК КЛАССА'!C45)),'СПИСОК КЛАССА'!C45,"")</f>
        <v/>
      </c>
      <c r="D45" s="106" t="str">
        <f>IF(NOT(ISBLANK('СПИСОК КЛАССА'!D45)),IF($A45=1,'СПИСОК КЛАССА'!D45, "УЧЕНИК НЕ ВЫПОЛНЯЛ РАБОТУ"),"")</f>
        <v/>
      </c>
      <c r="E45" s="421" t="str">
        <f>IF($C45&lt;&gt;"",'СПИСОК КЛАССА'!I45,"")</f>
        <v/>
      </c>
      <c r="F45" s="281" t="e">
        <f>IF(HLOOKUP(Ответы_учащихся!$E45,КЛЮЧИ!$C$5:$D$20,Ответы_учащихся!F$11+1)=Ввод_данных!F45,1,IF(Ввод_данных!F45="N","N",0))</f>
        <v>#N/A</v>
      </c>
      <c r="G45" s="150" t="e">
        <f>IF(HLOOKUP(Ответы_учащихся!$E45,КЛЮЧИ!$C$5:$D$20,Ответы_учащихся!G$11+1)=Ввод_данных!G45,1,IF(Ввод_данных!G45="N","N",0))</f>
        <v>#N/A</v>
      </c>
      <c r="H45" s="150" t="e">
        <f>IF(HLOOKUP(Ответы_учащихся!$E45,КЛЮЧИ!$C$5:$D$20,Ответы_учащихся!H$11+1)=Ввод_данных!H45,1,IF(Ввод_данных!H45="N","N",0))</f>
        <v>#N/A</v>
      </c>
      <c r="I45" s="150" t="e">
        <f>IF(HLOOKUP(Ответы_учащихся!$E45,КЛЮЧИ!$C$5:$D$20,Ответы_учащихся!I$11+1)=Ввод_данных!I45,1,IF(Ввод_данных!I45="N","N",0))</f>
        <v>#N/A</v>
      </c>
      <c r="J45" s="150" t="e">
        <f>IF(HLOOKUP(Ответы_учащихся!$E45,КЛЮЧИ!$C$5:$D$20,Ответы_учащихся!J$11+1)=Ввод_данных!J45,1,IF(Ввод_данных!J45="N","N",0))</f>
        <v>#N/A</v>
      </c>
      <c r="K45" s="150" t="e">
        <f>IF(HLOOKUP(Ответы_учащихся!$E45,КЛЮЧИ!$C$5:$D$20,Ответы_учащихся!K$11+1)=Ввод_данных!K45,1,IF(Ввод_данных!K45="N","N",0))</f>
        <v>#N/A</v>
      </c>
      <c r="L45" s="150" t="e">
        <f>IF(HLOOKUP(Ответы_учащихся!$E45,КЛЮЧИ!$C$5:$D$20,Ответы_учащихся!L$11+1)=Ввод_данных!L45,1,IF(Ввод_данных!L45="N","N",0))</f>
        <v>#N/A</v>
      </c>
      <c r="M45" s="150" t="e">
        <f>IF(HLOOKUP(Ответы_учащихся!$E45,КЛЮЧИ!$C$5:$D$20,Ответы_учащихся!M$11+1)=Ввод_данных!M45,1,IF(Ввод_данных!M45="N","N",0))</f>
        <v>#N/A</v>
      </c>
      <c r="N45" s="150" t="e">
        <f>IF(HLOOKUP(Ответы_учащихся!$E45,КЛЮЧИ!$C$5:$D$20,Ответы_учащихся!N$11+1)=Ввод_данных!N45,1,IF(Ввод_данных!N45="N","N",0))</f>
        <v>#N/A</v>
      </c>
      <c r="O45" s="150" t="e">
        <f>IF(HLOOKUP(Ответы_учащихся!$E45,КЛЮЧИ!$C$5:$D$20,Ответы_учащихся!O$11+1)=Ввод_данных!O45,1,IF(Ввод_данных!O45="N","N",0))</f>
        <v>#N/A</v>
      </c>
      <c r="P45" s="150" t="e">
        <f>IF(HLOOKUP(Ответы_учащихся!$E45,КЛЮЧИ!$C$5:$D$20,Ответы_учащихся!P$11+1)=Ввод_данных!P45,1,IF(Ввод_данных!P45="N","N",0))</f>
        <v>#N/A</v>
      </c>
      <c r="Q45" s="150" t="e">
        <f>IF(HLOOKUP(Ответы_учащихся!$E45,КЛЮЧИ!$C$5:$D$20,Ответы_учащихся!Q$11+1)=Ввод_данных!Q45,1,IF(Ввод_данных!Q45="N","N",0))</f>
        <v>#N/A</v>
      </c>
      <c r="R45" s="163" t="e">
        <f>IF(HLOOKUP(Ответы_учащихся!$E45,КЛЮЧИ!$C$5:$D$20,Ответы_учащихся!R$11+1)=Ввод_данных!R45,2,IF(Ввод_данных!R45="N","N",0))</f>
        <v>#N/A</v>
      </c>
      <c r="S45" s="163" t="e">
        <f>IF(HLOOKUP(Ответы_учащихся!$E45,КЛЮЧИ!$C$5:$D$20,Ответы_учащихся!S$11+1)=Ввод_данных!S45,2,IF(Ввод_данных!S45="N","N",0))</f>
        <v>#N/A</v>
      </c>
      <c r="T45" s="163" t="e">
        <f>IF(HLOOKUP(Ответы_учащихся!$E45,КЛЮЧИ!$C$5:$D$20,Ответы_учащихся!T$11+1)=Ввод_данных!T45,2,IF(Ввод_данных!T45="N","N",0))</f>
        <v>#N/A</v>
      </c>
      <c r="U45" s="163" t="e">
        <f>IF(HLOOKUP(Ответы_учащихся!$E45,КЛЮЧИ!$C$5:$D$21,Ответы_учащихся!U$11+1)=Ввод_данных!U45,2,IF(Ввод_данных!U45="N","N",0))</f>
        <v>#N/A</v>
      </c>
      <c r="V45" s="163"/>
      <c r="W45" s="163"/>
      <c r="X45" s="163"/>
      <c r="Y45" s="163"/>
      <c r="Z45" s="163"/>
      <c r="AA45" s="163"/>
      <c r="AB45" s="150"/>
      <c r="AC45" s="150"/>
      <c r="AD45" s="150"/>
      <c r="AE45" s="150"/>
      <c r="AF45" s="150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124"/>
      <c r="AU45" s="126" t="str">
        <f t="shared" ca="1" si="7"/>
        <v/>
      </c>
      <c r="AV45" s="105" t="str">
        <f t="shared" ca="1" si="8"/>
        <v/>
      </c>
      <c r="AW45" s="236" t="str">
        <f t="shared" ca="1" si="9"/>
        <v/>
      </c>
      <c r="AX45" s="237" t="str">
        <f t="shared" ca="1" si="10"/>
        <v/>
      </c>
      <c r="AY45" s="236" t="str">
        <f t="shared" ca="1" si="11"/>
        <v/>
      </c>
      <c r="AZ45" s="237" t="str">
        <f t="shared" ca="1" si="12"/>
        <v/>
      </c>
      <c r="BA45" s="238" t="str">
        <f t="shared" ca="1" si="13"/>
        <v/>
      </c>
      <c r="BB45" s="181"/>
      <c r="BC45" s="196" t="str">
        <f t="shared" si="14"/>
        <v/>
      </c>
      <c r="BD45" s="196" t="str">
        <f t="shared" si="14"/>
        <v/>
      </c>
      <c r="BE45" s="196" t="str">
        <f t="shared" si="14"/>
        <v/>
      </c>
      <c r="BF45" s="196" t="str">
        <f t="shared" si="14"/>
        <v/>
      </c>
      <c r="BG45" s="196" t="str">
        <f t="shared" si="14"/>
        <v/>
      </c>
      <c r="BH45" s="196" t="str">
        <f t="shared" si="14"/>
        <v/>
      </c>
      <c r="BI45" s="196" t="str">
        <f t="shared" si="14"/>
        <v/>
      </c>
      <c r="BJ45" s="168"/>
      <c r="BK45" s="168"/>
      <c r="BL45" s="337"/>
      <c r="BM45" s="337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</row>
    <row r="46" spans="1:83" ht="12.75" customHeight="1" thickBot="1" x14ac:dyDescent="0.25">
      <c r="A46" s="109">
        <f>IF('СПИСОК КЛАССА'!I46&gt;0,1,0)</f>
        <v>0</v>
      </c>
      <c r="B46" s="76">
        <v>22</v>
      </c>
      <c r="C46" s="77" t="str">
        <f>IF(NOT(ISBLANK('СПИСОК КЛАССА'!C46)),'СПИСОК КЛАССА'!C46,"")</f>
        <v/>
      </c>
      <c r="D46" s="106" t="str">
        <f>IF(NOT(ISBLANK('СПИСОК КЛАССА'!D46)),IF($A46=1,'СПИСОК КЛАССА'!D46, "УЧЕНИК НЕ ВЫПОЛНЯЛ РАБОТУ"),"")</f>
        <v/>
      </c>
      <c r="E46" s="421" t="str">
        <f>IF($C46&lt;&gt;"",'СПИСОК КЛАССА'!I46,"")</f>
        <v/>
      </c>
      <c r="F46" s="281" t="e">
        <f>IF(HLOOKUP(Ответы_учащихся!$E46,КЛЮЧИ!$C$5:$D$20,Ответы_учащихся!F$11+1)=Ввод_данных!F46,1,IF(Ввод_данных!F46="N","N",0))</f>
        <v>#N/A</v>
      </c>
      <c r="G46" s="150" t="e">
        <f>IF(HLOOKUP(Ответы_учащихся!$E46,КЛЮЧИ!$C$5:$D$20,Ответы_учащихся!G$11+1)=Ввод_данных!G46,1,IF(Ввод_данных!G46="N","N",0))</f>
        <v>#N/A</v>
      </c>
      <c r="H46" s="150" t="e">
        <f>IF(HLOOKUP(Ответы_учащихся!$E46,КЛЮЧИ!$C$5:$D$20,Ответы_учащихся!H$11+1)=Ввод_данных!H46,1,IF(Ввод_данных!H46="N","N",0))</f>
        <v>#N/A</v>
      </c>
      <c r="I46" s="150" t="e">
        <f>IF(HLOOKUP(Ответы_учащихся!$E46,КЛЮЧИ!$C$5:$D$20,Ответы_учащихся!I$11+1)=Ввод_данных!I46,1,IF(Ввод_данных!I46="N","N",0))</f>
        <v>#N/A</v>
      </c>
      <c r="J46" s="150" t="e">
        <f>IF(HLOOKUP(Ответы_учащихся!$E46,КЛЮЧИ!$C$5:$D$20,Ответы_учащихся!J$11+1)=Ввод_данных!J46,1,IF(Ввод_данных!J46="N","N",0))</f>
        <v>#N/A</v>
      </c>
      <c r="K46" s="150" t="e">
        <f>IF(HLOOKUP(Ответы_учащихся!$E46,КЛЮЧИ!$C$5:$D$20,Ответы_учащихся!K$11+1)=Ввод_данных!K46,1,IF(Ввод_данных!K46="N","N",0))</f>
        <v>#N/A</v>
      </c>
      <c r="L46" s="150" t="e">
        <f>IF(HLOOKUP(Ответы_учащихся!$E46,КЛЮЧИ!$C$5:$D$20,Ответы_учащихся!L$11+1)=Ввод_данных!L46,1,IF(Ввод_данных!L46="N","N",0))</f>
        <v>#N/A</v>
      </c>
      <c r="M46" s="150" t="e">
        <f>IF(HLOOKUP(Ответы_учащихся!$E46,КЛЮЧИ!$C$5:$D$20,Ответы_учащихся!M$11+1)=Ввод_данных!M46,1,IF(Ввод_данных!M46="N","N",0))</f>
        <v>#N/A</v>
      </c>
      <c r="N46" s="150" t="e">
        <f>IF(HLOOKUP(Ответы_учащихся!$E46,КЛЮЧИ!$C$5:$D$20,Ответы_учащихся!N$11+1)=Ввод_данных!N46,1,IF(Ввод_данных!N46="N","N",0))</f>
        <v>#N/A</v>
      </c>
      <c r="O46" s="150" t="e">
        <f>IF(HLOOKUP(Ответы_учащихся!$E46,КЛЮЧИ!$C$5:$D$20,Ответы_учащихся!O$11+1)=Ввод_данных!O46,1,IF(Ввод_данных!O46="N","N",0))</f>
        <v>#N/A</v>
      </c>
      <c r="P46" s="150" t="e">
        <f>IF(HLOOKUP(Ответы_учащихся!$E46,КЛЮЧИ!$C$5:$D$20,Ответы_учащихся!P$11+1)=Ввод_данных!P46,1,IF(Ввод_данных!P46="N","N",0))</f>
        <v>#N/A</v>
      </c>
      <c r="Q46" s="150" t="e">
        <f>IF(HLOOKUP(Ответы_учащихся!$E46,КЛЮЧИ!$C$5:$D$20,Ответы_учащихся!Q$11+1)=Ввод_данных!Q46,1,IF(Ввод_данных!Q46="N","N",0))</f>
        <v>#N/A</v>
      </c>
      <c r="R46" s="163" t="e">
        <f>IF(HLOOKUP(Ответы_учащихся!$E46,КЛЮЧИ!$C$5:$D$20,Ответы_учащихся!R$11+1)=Ввод_данных!R46,2,IF(Ввод_данных!R46="N","N",0))</f>
        <v>#N/A</v>
      </c>
      <c r="S46" s="163" t="e">
        <f>IF(HLOOKUP(Ответы_учащихся!$E46,КЛЮЧИ!$C$5:$D$20,Ответы_учащихся!S$11+1)=Ввод_данных!S46,2,IF(Ввод_данных!S46="N","N",0))</f>
        <v>#N/A</v>
      </c>
      <c r="T46" s="163" t="e">
        <f>IF(HLOOKUP(Ответы_учащихся!$E46,КЛЮЧИ!$C$5:$D$20,Ответы_учащихся!T$11+1)=Ввод_данных!T46,2,IF(Ввод_данных!T46="N","N",0))</f>
        <v>#N/A</v>
      </c>
      <c r="U46" s="163" t="e">
        <f>IF(HLOOKUP(Ответы_учащихся!$E46,КЛЮЧИ!$C$5:$D$21,Ответы_учащихся!U$11+1)=Ввод_данных!U46,2,IF(Ввод_данных!U46="N","N",0))</f>
        <v>#N/A</v>
      </c>
      <c r="V46" s="163"/>
      <c r="W46" s="163"/>
      <c r="X46" s="163"/>
      <c r="Y46" s="163"/>
      <c r="Z46" s="163"/>
      <c r="AA46" s="163"/>
      <c r="AB46" s="150"/>
      <c r="AC46" s="150"/>
      <c r="AD46" s="150"/>
      <c r="AE46" s="150"/>
      <c r="AF46" s="150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124"/>
      <c r="AU46" s="126" t="str">
        <f t="shared" ca="1" si="7"/>
        <v/>
      </c>
      <c r="AV46" s="105" t="str">
        <f t="shared" ca="1" si="8"/>
        <v/>
      </c>
      <c r="AW46" s="236" t="str">
        <f t="shared" ca="1" si="9"/>
        <v/>
      </c>
      <c r="AX46" s="237" t="str">
        <f t="shared" ca="1" si="10"/>
        <v/>
      </c>
      <c r="AY46" s="236" t="str">
        <f t="shared" ca="1" si="11"/>
        <v/>
      </c>
      <c r="AZ46" s="237" t="str">
        <f t="shared" ca="1" si="12"/>
        <v/>
      </c>
      <c r="BA46" s="238" t="str">
        <f t="shared" ca="1" si="13"/>
        <v/>
      </c>
      <c r="BB46" s="181"/>
      <c r="BC46" s="196" t="str">
        <f t="shared" si="14"/>
        <v/>
      </c>
      <c r="BD46" s="196" t="str">
        <f t="shared" si="14"/>
        <v/>
      </c>
      <c r="BE46" s="196" t="str">
        <f t="shared" si="14"/>
        <v/>
      </c>
      <c r="BF46" s="196" t="str">
        <f t="shared" si="14"/>
        <v/>
      </c>
      <c r="BG46" s="196" t="str">
        <f t="shared" si="14"/>
        <v/>
      </c>
      <c r="BH46" s="196" t="str">
        <f t="shared" si="14"/>
        <v/>
      </c>
      <c r="BI46" s="196" t="str">
        <f t="shared" si="14"/>
        <v/>
      </c>
      <c r="BJ46" s="168"/>
      <c r="BK46" s="168"/>
      <c r="BL46" s="337"/>
      <c r="BM46" s="337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</row>
    <row r="47" spans="1:83" ht="12.75" customHeight="1" thickBot="1" x14ac:dyDescent="0.25">
      <c r="A47" s="109">
        <f>IF('СПИСОК КЛАССА'!I47&gt;0,1,0)</f>
        <v>0</v>
      </c>
      <c r="B47" s="76">
        <v>23</v>
      </c>
      <c r="C47" s="77" t="str">
        <f>IF(NOT(ISBLANK('СПИСОК КЛАССА'!C47)),'СПИСОК КЛАССА'!C47,"")</f>
        <v/>
      </c>
      <c r="D47" s="106" t="str">
        <f>IF(NOT(ISBLANK('СПИСОК КЛАССА'!D47)),IF($A47=1,'СПИСОК КЛАССА'!D47, "УЧЕНИК НЕ ВЫПОЛНЯЛ РАБОТУ"),"")</f>
        <v/>
      </c>
      <c r="E47" s="421" t="str">
        <f>IF($C47&lt;&gt;"",'СПИСОК КЛАССА'!I47,"")</f>
        <v/>
      </c>
      <c r="F47" s="281" t="e">
        <f>IF(HLOOKUP(Ответы_учащихся!$E47,КЛЮЧИ!$C$5:$D$20,Ответы_учащихся!F$11+1)=Ввод_данных!F47,1,IF(Ввод_данных!F47="N","N",0))</f>
        <v>#N/A</v>
      </c>
      <c r="G47" s="150" t="e">
        <f>IF(HLOOKUP(Ответы_учащихся!$E47,КЛЮЧИ!$C$5:$D$20,Ответы_учащихся!G$11+1)=Ввод_данных!G47,1,IF(Ввод_данных!G47="N","N",0))</f>
        <v>#N/A</v>
      </c>
      <c r="H47" s="150" t="e">
        <f>IF(HLOOKUP(Ответы_учащихся!$E47,КЛЮЧИ!$C$5:$D$20,Ответы_учащихся!H$11+1)=Ввод_данных!H47,1,IF(Ввод_данных!H47="N","N",0))</f>
        <v>#N/A</v>
      </c>
      <c r="I47" s="150" t="e">
        <f>IF(HLOOKUP(Ответы_учащихся!$E47,КЛЮЧИ!$C$5:$D$20,Ответы_учащихся!I$11+1)=Ввод_данных!I47,1,IF(Ввод_данных!I47="N","N",0))</f>
        <v>#N/A</v>
      </c>
      <c r="J47" s="150" t="e">
        <f>IF(HLOOKUP(Ответы_учащихся!$E47,КЛЮЧИ!$C$5:$D$20,Ответы_учащихся!J$11+1)=Ввод_данных!J47,1,IF(Ввод_данных!J47="N","N",0))</f>
        <v>#N/A</v>
      </c>
      <c r="K47" s="150" t="e">
        <f>IF(HLOOKUP(Ответы_учащихся!$E47,КЛЮЧИ!$C$5:$D$20,Ответы_учащихся!K$11+1)=Ввод_данных!K47,1,IF(Ввод_данных!K47="N","N",0))</f>
        <v>#N/A</v>
      </c>
      <c r="L47" s="150" t="e">
        <f>IF(HLOOKUP(Ответы_учащихся!$E47,КЛЮЧИ!$C$5:$D$20,Ответы_учащихся!L$11+1)=Ввод_данных!L47,1,IF(Ввод_данных!L47="N","N",0))</f>
        <v>#N/A</v>
      </c>
      <c r="M47" s="150" t="e">
        <f>IF(HLOOKUP(Ответы_учащихся!$E47,КЛЮЧИ!$C$5:$D$20,Ответы_учащихся!M$11+1)=Ввод_данных!M47,1,IF(Ввод_данных!M47="N","N",0))</f>
        <v>#N/A</v>
      </c>
      <c r="N47" s="150" t="e">
        <f>IF(HLOOKUP(Ответы_учащихся!$E47,КЛЮЧИ!$C$5:$D$20,Ответы_учащихся!N$11+1)=Ввод_данных!N47,1,IF(Ввод_данных!N47="N","N",0))</f>
        <v>#N/A</v>
      </c>
      <c r="O47" s="150" t="e">
        <f>IF(HLOOKUP(Ответы_учащихся!$E47,КЛЮЧИ!$C$5:$D$20,Ответы_учащихся!O$11+1)=Ввод_данных!O47,1,IF(Ввод_данных!O47="N","N",0))</f>
        <v>#N/A</v>
      </c>
      <c r="P47" s="150" t="e">
        <f>IF(HLOOKUP(Ответы_учащихся!$E47,КЛЮЧИ!$C$5:$D$20,Ответы_учащихся!P$11+1)=Ввод_данных!P47,1,IF(Ввод_данных!P47="N","N",0))</f>
        <v>#N/A</v>
      </c>
      <c r="Q47" s="150" t="e">
        <f>IF(HLOOKUP(Ответы_учащихся!$E47,КЛЮЧИ!$C$5:$D$20,Ответы_учащихся!Q$11+1)=Ввод_данных!Q47,1,IF(Ввод_данных!Q47="N","N",0))</f>
        <v>#N/A</v>
      </c>
      <c r="R47" s="163" t="e">
        <f>IF(HLOOKUP(Ответы_учащихся!$E47,КЛЮЧИ!$C$5:$D$20,Ответы_учащихся!R$11+1)=Ввод_данных!R47,2,IF(Ввод_данных!R47="N","N",0))</f>
        <v>#N/A</v>
      </c>
      <c r="S47" s="163" t="e">
        <f>IF(HLOOKUP(Ответы_учащихся!$E47,КЛЮЧИ!$C$5:$D$20,Ответы_учащихся!S$11+1)=Ввод_данных!S47,2,IF(Ввод_данных!S47="N","N",0))</f>
        <v>#N/A</v>
      </c>
      <c r="T47" s="163" t="e">
        <f>IF(HLOOKUP(Ответы_учащихся!$E47,КЛЮЧИ!$C$5:$D$20,Ответы_учащихся!T$11+1)=Ввод_данных!T47,2,IF(Ввод_данных!T47="N","N",0))</f>
        <v>#N/A</v>
      </c>
      <c r="U47" s="163" t="e">
        <f>IF(HLOOKUP(Ответы_учащихся!$E47,КЛЮЧИ!$C$5:$D$21,Ответы_учащихся!U$11+1)=Ввод_данных!U47,2,IF(Ввод_данных!U47="N","N",0))</f>
        <v>#N/A</v>
      </c>
      <c r="V47" s="163"/>
      <c r="W47" s="163"/>
      <c r="X47" s="163"/>
      <c r="Y47" s="163"/>
      <c r="Z47" s="163"/>
      <c r="AA47" s="163"/>
      <c r="AB47" s="150"/>
      <c r="AC47" s="150"/>
      <c r="AD47" s="150"/>
      <c r="AE47" s="150"/>
      <c r="AF47" s="150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124"/>
      <c r="AU47" s="126" t="str">
        <f t="shared" ca="1" si="7"/>
        <v/>
      </c>
      <c r="AV47" s="105" t="str">
        <f t="shared" ca="1" si="8"/>
        <v/>
      </c>
      <c r="AW47" s="236" t="str">
        <f t="shared" ca="1" si="9"/>
        <v/>
      </c>
      <c r="AX47" s="237" t="str">
        <f t="shared" ca="1" si="10"/>
        <v/>
      </c>
      <c r="AY47" s="236" t="str">
        <f t="shared" ca="1" si="11"/>
        <v/>
      </c>
      <c r="AZ47" s="237" t="str">
        <f t="shared" ca="1" si="12"/>
        <v/>
      </c>
      <c r="BA47" s="238" t="str">
        <f t="shared" ca="1" si="13"/>
        <v/>
      </c>
      <c r="BB47" s="181"/>
      <c r="BC47" s="196" t="str">
        <f t="shared" si="14"/>
        <v/>
      </c>
      <c r="BD47" s="196" t="str">
        <f t="shared" si="14"/>
        <v/>
      </c>
      <c r="BE47" s="196" t="str">
        <f t="shared" si="14"/>
        <v/>
      </c>
      <c r="BF47" s="196" t="str">
        <f t="shared" si="14"/>
        <v/>
      </c>
      <c r="BG47" s="196" t="str">
        <f t="shared" si="14"/>
        <v/>
      </c>
      <c r="BH47" s="196" t="str">
        <f t="shared" si="14"/>
        <v/>
      </c>
      <c r="BI47" s="196" t="str">
        <f t="shared" si="14"/>
        <v/>
      </c>
      <c r="BJ47" s="168"/>
      <c r="BK47" s="168"/>
      <c r="BL47" s="337"/>
      <c r="BM47" s="337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</row>
    <row r="48" spans="1:83" ht="12.75" customHeight="1" thickBot="1" x14ac:dyDescent="0.25">
      <c r="A48" s="109">
        <f>IF('СПИСОК КЛАССА'!I48&gt;0,1,0)</f>
        <v>0</v>
      </c>
      <c r="B48" s="76">
        <v>24</v>
      </c>
      <c r="C48" s="77" t="str">
        <f>IF(NOT(ISBLANK('СПИСОК КЛАССА'!C48)),'СПИСОК КЛАССА'!C48,"")</f>
        <v/>
      </c>
      <c r="D48" s="106" t="str">
        <f>IF(NOT(ISBLANK('СПИСОК КЛАССА'!D48)),IF($A48=1,'СПИСОК КЛАССА'!D48, "УЧЕНИК НЕ ВЫПОЛНЯЛ РАБОТУ"),"")</f>
        <v/>
      </c>
      <c r="E48" s="421" t="str">
        <f>IF($C48&lt;&gt;"",'СПИСОК КЛАССА'!I48,"")</f>
        <v/>
      </c>
      <c r="F48" s="281" t="e">
        <f>IF(HLOOKUP(Ответы_учащихся!$E48,КЛЮЧИ!$C$5:$D$20,Ответы_учащихся!F$11+1)=Ввод_данных!F48,1,IF(Ввод_данных!F48="N","N",0))</f>
        <v>#N/A</v>
      </c>
      <c r="G48" s="150" t="e">
        <f>IF(HLOOKUP(Ответы_учащихся!$E48,КЛЮЧИ!$C$5:$D$20,Ответы_учащихся!G$11+1)=Ввод_данных!G48,1,IF(Ввод_данных!G48="N","N",0))</f>
        <v>#N/A</v>
      </c>
      <c r="H48" s="150" t="e">
        <f>IF(HLOOKUP(Ответы_учащихся!$E48,КЛЮЧИ!$C$5:$D$20,Ответы_учащихся!H$11+1)=Ввод_данных!H48,1,IF(Ввод_данных!H48="N","N",0))</f>
        <v>#N/A</v>
      </c>
      <c r="I48" s="150" t="e">
        <f>IF(HLOOKUP(Ответы_учащихся!$E48,КЛЮЧИ!$C$5:$D$20,Ответы_учащихся!I$11+1)=Ввод_данных!I48,1,IF(Ввод_данных!I48="N","N",0))</f>
        <v>#N/A</v>
      </c>
      <c r="J48" s="150" t="e">
        <f>IF(HLOOKUP(Ответы_учащихся!$E48,КЛЮЧИ!$C$5:$D$20,Ответы_учащихся!J$11+1)=Ввод_данных!J48,1,IF(Ввод_данных!J48="N","N",0))</f>
        <v>#N/A</v>
      </c>
      <c r="K48" s="150" t="e">
        <f>IF(HLOOKUP(Ответы_учащихся!$E48,КЛЮЧИ!$C$5:$D$20,Ответы_учащихся!K$11+1)=Ввод_данных!K48,1,IF(Ввод_данных!K48="N","N",0))</f>
        <v>#N/A</v>
      </c>
      <c r="L48" s="150" t="e">
        <f>IF(HLOOKUP(Ответы_учащихся!$E48,КЛЮЧИ!$C$5:$D$20,Ответы_учащихся!L$11+1)=Ввод_данных!L48,1,IF(Ввод_данных!L48="N","N",0))</f>
        <v>#N/A</v>
      </c>
      <c r="M48" s="150" t="e">
        <f>IF(HLOOKUP(Ответы_учащихся!$E48,КЛЮЧИ!$C$5:$D$20,Ответы_учащихся!M$11+1)=Ввод_данных!M48,1,IF(Ввод_данных!M48="N","N",0))</f>
        <v>#N/A</v>
      </c>
      <c r="N48" s="150" t="e">
        <f>IF(HLOOKUP(Ответы_учащихся!$E48,КЛЮЧИ!$C$5:$D$20,Ответы_учащихся!N$11+1)=Ввод_данных!N48,1,IF(Ввод_данных!N48="N","N",0))</f>
        <v>#N/A</v>
      </c>
      <c r="O48" s="150" t="e">
        <f>IF(HLOOKUP(Ответы_учащихся!$E48,КЛЮЧИ!$C$5:$D$20,Ответы_учащихся!O$11+1)=Ввод_данных!O48,1,IF(Ввод_данных!O48="N","N",0))</f>
        <v>#N/A</v>
      </c>
      <c r="P48" s="150" t="e">
        <f>IF(HLOOKUP(Ответы_учащихся!$E48,КЛЮЧИ!$C$5:$D$20,Ответы_учащихся!P$11+1)=Ввод_данных!P48,1,IF(Ввод_данных!P48="N","N",0))</f>
        <v>#N/A</v>
      </c>
      <c r="Q48" s="150" t="e">
        <f>IF(HLOOKUP(Ответы_учащихся!$E48,КЛЮЧИ!$C$5:$D$20,Ответы_учащихся!Q$11+1)=Ввод_данных!Q48,1,IF(Ввод_данных!Q48="N","N",0))</f>
        <v>#N/A</v>
      </c>
      <c r="R48" s="163" t="e">
        <f>IF(HLOOKUP(Ответы_учащихся!$E48,КЛЮЧИ!$C$5:$D$20,Ответы_учащихся!R$11+1)=Ввод_данных!R48,2,IF(Ввод_данных!R48="N","N",0))</f>
        <v>#N/A</v>
      </c>
      <c r="S48" s="163" t="e">
        <f>IF(HLOOKUP(Ответы_учащихся!$E48,КЛЮЧИ!$C$5:$D$20,Ответы_учащихся!S$11+1)=Ввод_данных!S48,2,IF(Ввод_данных!S48="N","N",0))</f>
        <v>#N/A</v>
      </c>
      <c r="T48" s="163" t="e">
        <f>IF(HLOOKUP(Ответы_учащихся!$E48,КЛЮЧИ!$C$5:$D$20,Ответы_учащихся!T$11+1)=Ввод_данных!T48,2,IF(Ввод_данных!T48="N","N",0))</f>
        <v>#N/A</v>
      </c>
      <c r="U48" s="163" t="e">
        <f>IF(HLOOKUP(Ответы_учащихся!$E48,КЛЮЧИ!$C$5:$D$21,Ответы_учащихся!U$11+1)=Ввод_данных!U48,2,IF(Ввод_данных!U48="N","N",0))</f>
        <v>#N/A</v>
      </c>
      <c r="V48" s="163"/>
      <c r="W48" s="163"/>
      <c r="X48" s="163"/>
      <c r="Y48" s="163"/>
      <c r="Z48" s="163"/>
      <c r="AA48" s="163"/>
      <c r="AB48" s="150"/>
      <c r="AC48" s="150"/>
      <c r="AD48" s="150"/>
      <c r="AE48" s="150"/>
      <c r="AF48" s="150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124"/>
      <c r="AU48" s="126" t="str">
        <f t="shared" ca="1" si="7"/>
        <v/>
      </c>
      <c r="AV48" s="105" t="str">
        <f t="shared" ca="1" si="8"/>
        <v/>
      </c>
      <c r="AW48" s="236" t="str">
        <f t="shared" ca="1" si="9"/>
        <v/>
      </c>
      <c r="AX48" s="237" t="str">
        <f t="shared" ca="1" si="10"/>
        <v/>
      </c>
      <c r="AY48" s="236" t="str">
        <f t="shared" ca="1" si="11"/>
        <v/>
      </c>
      <c r="AZ48" s="237" t="str">
        <f t="shared" ca="1" si="12"/>
        <v/>
      </c>
      <c r="BA48" s="238" t="str">
        <f t="shared" ca="1" si="13"/>
        <v/>
      </c>
      <c r="BB48" s="181"/>
      <c r="BC48" s="196" t="str">
        <f t="shared" si="14"/>
        <v/>
      </c>
      <c r="BD48" s="196" t="str">
        <f t="shared" si="14"/>
        <v/>
      </c>
      <c r="BE48" s="196" t="str">
        <f t="shared" si="14"/>
        <v/>
      </c>
      <c r="BF48" s="196" t="str">
        <f t="shared" si="14"/>
        <v/>
      </c>
      <c r="BG48" s="196" t="str">
        <f t="shared" si="14"/>
        <v/>
      </c>
      <c r="BH48" s="196" t="str">
        <f t="shared" si="14"/>
        <v/>
      </c>
      <c r="BI48" s="196" t="str">
        <f t="shared" si="14"/>
        <v/>
      </c>
      <c r="BJ48" s="168"/>
      <c r="BK48" s="168"/>
      <c r="BL48" s="337"/>
      <c r="BM48" s="337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</row>
    <row r="49" spans="1:83" ht="12.75" customHeight="1" thickBot="1" x14ac:dyDescent="0.25">
      <c r="A49" s="109">
        <f>IF('СПИСОК КЛАССА'!I49&gt;0,1,0)</f>
        <v>0</v>
      </c>
      <c r="B49" s="76">
        <v>25</v>
      </c>
      <c r="C49" s="77" t="str">
        <f>IF(NOT(ISBLANK('СПИСОК КЛАССА'!C49)),'СПИСОК КЛАССА'!C49,"")</f>
        <v/>
      </c>
      <c r="D49" s="106" t="str">
        <f>IF(NOT(ISBLANK('СПИСОК КЛАССА'!D49)),IF($A49=1,'СПИСОК КЛАССА'!D49, "УЧЕНИК НЕ ВЫПОЛНЯЛ РАБОТУ"),"")</f>
        <v/>
      </c>
      <c r="E49" s="421" t="str">
        <f>IF($C49&lt;&gt;"",'СПИСОК КЛАССА'!I49,"")</f>
        <v/>
      </c>
      <c r="F49" s="281" t="e">
        <f>IF(HLOOKUP(Ответы_учащихся!$E49,КЛЮЧИ!$C$5:$D$20,Ответы_учащихся!F$11+1)=Ввод_данных!F49,1,IF(Ввод_данных!F49="N","N",0))</f>
        <v>#N/A</v>
      </c>
      <c r="G49" s="150" t="e">
        <f>IF(HLOOKUP(Ответы_учащихся!$E49,КЛЮЧИ!$C$5:$D$20,Ответы_учащихся!G$11+1)=Ввод_данных!G49,1,IF(Ввод_данных!G49="N","N",0))</f>
        <v>#N/A</v>
      </c>
      <c r="H49" s="150" t="e">
        <f>IF(HLOOKUP(Ответы_учащихся!$E49,КЛЮЧИ!$C$5:$D$20,Ответы_учащихся!H$11+1)=Ввод_данных!H49,1,IF(Ввод_данных!H49="N","N",0))</f>
        <v>#N/A</v>
      </c>
      <c r="I49" s="150" t="e">
        <f>IF(HLOOKUP(Ответы_учащихся!$E49,КЛЮЧИ!$C$5:$D$20,Ответы_учащихся!I$11+1)=Ввод_данных!I49,1,IF(Ввод_данных!I49="N","N",0))</f>
        <v>#N/A</v>
      </c>
      <c r="J49" s="150" t="e">
        <f>IF(HLOOKUP(Ответы_учащихся!$E49,КЛЮЧИ!$C$5:$D$20,Ответы_учащихся!J$11+1)=Ввод_данных!J49,1,IF(Ввод_данных!J49="N","N",0))</f>
        <v>#N/A</v>
      </c>
      <c r="K49" s="150" t="e">
        <f>IF(HLOOKUP(Ответы_учащихся!$E49,КЛЮЧИ!$C$5:$D$20,Ответы_учащихся!K$11+1)=Ввод_данных!K49,1,IF(Ввод_данных!K49="N","N",0))</f>
        <v>#N/A</v>
      </c>
      <c r="L49" s="150" t="e">
        <f>IF(HLOOKUP(Ответы_учащихся!$E49,КЛЮЧИ!$C$5:$D$20,Ответы_учащихся!L$11+1)=Ввод_данных!L49,1,IF(Ввод_данных!L49="N","N",0))</f>
        <v>#N/A</v>
      </c>
      <c r="M49" s="150" t="e">
        <f>IF(HLOOKUP(Ответы_учащихся!$E49,КЛЮЧИ!$C$5:$D$20,Ответы_учащихся!M$11+1)=Ввод_данных!M49,1,IF(Ввод_данных!M49="N","N",0))</f>
        <v>#N/A</v>
      </c>
      <c r="N49" s="150" t="e">
        <f>IF(HLOOKUP(Ответы_учащихся!$E49,КЛЮЧИ!$C$5:$D$20,Ответы_учащихся!N$11+1)=Ввод_данных!N49,1,IF(Ввод_данных!N49="N","N",0))</f>
        <v>#N/A</v>
      </c>
      <c r="O49" s="150" t="e">
        <f>IF(HLOOKUP(Ответы_учащихся!$E49,КЛЮЧИ!$C$5:$D$20,Ответы_учащихся!O$11+1)=Ввод_данных!O49,1,IF(Ввод_данных!O49="N","N",0))</f>
        <v>#N/A</v>
      </c>
      <c r="P49" s="150" t="e">
        <f>IF(HLOOKUP(Ответы_учащихся!$E49,КЛЮЧИ!$C$5:$D$20,Ответы_учащихся!P$11+1)=Ввод_данных!P49,1,IF(Ввод_данных!P49="N","N",0))</f>
        <v>#N/A</v>
      </c>
      <c r="Q49" s="150" t="e">
        <f>IF(HLOOKUP(Ответы_учащихся!$E49,КЛЮЧИ!$C$5:$D$20,Ответы_учащихся!Q$11+1)=Ввод_данных!Q49,1,IF(Ввод_данных!Q49="N","N",0))</f>
        <v>#N/A</v>
      </c>
      <c r="R49" s="163" t="e">
        <f>IF(HLOOKUP(Ответы_учащихся!$E49,КЛЮЧИ!$C$5:$D$20,Ответы_учащихся!R$11+1)=Ввод_данных!R49,2,IF(Ввод_данных!R49="N","N",0))</f>
        <v>#N/A</v>
      </c>
      <c r="S49" s="163" t="e">
        <f>IF(HLOOKUP(Ответы_учащихся!$E49,КЛЮЧИ!$C$5:$D$20,Ответы_учащихся!S$11+1)=Ввод_данных!S49,2,IF(Ввод_данных!S49="N","N",0))</f>
        <v>#N/A</v>
      </c>
      <c r="T49" s="163" t="e">
        <f>IF(HLOOKUP(Ответы_учащихся!$E49,КЛЮЧИ!$C$5:$D$20,Ответы_учащихся!T$11+1)=Ввод_данных!T49,2,IF(Ввод_данных!T49="N","N",0))</f>
        <v>#N/A</v>
      </c>
      <c r="U49" s="163" t="e">
        <f>IF(HLOOKUP(Ответы_учащихся!$E49,КЛЮЧИ!$C$5:$D$21,Ответы_учащихся!U$11+1)=Ввод_данных!U49,2,IF(Ввод_данных!U49="N","N",0))</f>
        <v>#N/A</v>
      </c>
      <c r="V49" s="163"/>
      <c r="W49" s="163"/>
      <c r="X49" s="163"/>
      <c r="Y49" s="163"/>
      <c r="Z49" s="163"/>
      <c r="AA49" s="163"/>
      <c r="AB49" s="150"/>
      <c r="AC49" s="150"/>
      <c r="AD49" s="150"/>
      <c r="AE49" s="150"/>
      <c r="AF49" s="150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124"/>
      <c r="AU49" s="126" t="str">
        <f t="shared" ca="1" si="7"/>
        <v/>
      </c>
      <c r="AV49" s="105" t="str">
        <f t="shared" ca="1" si="8"/>
        <v/>
      </c>
      <c r="AW49" s="236" t="str">
        <f t="shared" ca="1" si="9"/>
        <v/>
      </c>
      <c r="AX49" s="237" t="str">
        <f t="shared" ca="1" si="10"/>
        <v/>
      </c>
      <c r="AY49" s="236" t="str">
        <f t="shared" ca="1" si="11"/>
        <v/>
      </c>
      <c r="AZ49" s="237" t="str">
        <f t="shared" ca="1" si="12"/>
        <v/>
      </c>
      <c r="BA49" s="238" t="str">
        <f t="shared" ca="1" si="13"/>
        <v/>
      </c>
      <c r="BB49" s="181"/>
      <c r="BC49" s="196" t="str">
        <f t="shared" si="14"/>
        <v/>
      </c>
      <c r="BD49" s="196" t="str">
        <f t="shared" si="14"/>
        <v/>
      </c>
      <c r="BE49" s="196" t="str">
        <f t="shared" si="14"/>
        <v/>
      </c>
      <c r="BF49" s="196" t="str">
        <f t="shared" si="14"/>
        <v/>
      </c>
      <c r="BG49" s="196" t="str">
        <f t="shared" si="14"/>
        <v/>
      </c>
      <c r="BH49" s="196" t="str">
        <f t="shared" si="14"/>
        <v/>
      </c>
      <c r="BI49" s="196" t="str">
        <f t="shared" si="14"/>
        <v/>
      </c>
      <c r="BJ49" s="168"/>
      <c r="BK49" s="168"/>
      <c r="BL49" s="337"/>
      <c r="BM49" s="337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</row>
    <row r="50" spans="1:83" ht="12.75" customHeight="1" thickBot="1" x14ac:dyDescent="0.25">
      <c r="A50" s="109">
        <f>IF('СПИСОК КЛАССА'!I50&gt;0,1,0)</f>
        <v>0</v>
      </c>
      <c r="B50" s="76">
        <v>26</v>
      </c>
      <c r="C50" s="77" t="str">
        <f>IF(NOT(ISBLANK('СПИСОК КЛАССА'!C50)),'СПИСОК КЛАССА'!C50,"")</f>
        <v/>
      </c>
      <c r="D50" s="106" t="str">
        <f>IF(NOT(ISBLANK('СПИСОК КЛАССА'!D50)),IF($A50=1,'СПИСОК КЛАССА'!D50, "УЧЕНИК НЕ ВЫПОЛНЯЛ РАБОТУ"),"")</f>
        <v/>
      </c>
      <c r="E50" s="421" t="str">
        <f>IF($C50&lt;&gt;"",'СПИСОК КЛАССА'!I50,"")</f>
        <v/>
      </c>
      <c r="F50" s="281" t="e">
        <f>IF(HLOOKUP(Ответы_учащихся!$E50,КЛЮЧИ!$C$5:$D$20,Ответы_учащихся!F$11+1)=Ввод_данных!F50,1,IF(Ввод_данных!F50="N","N",0))</f>
        <v>#N/A</v>
      </c>
      <c r="G50" s="150" t="e">
        <f>IF(HLOOKUP(Ответы_учащихся!$E50,КЛЮЧИ!$C$5:$D$20,Ответы_учащихся!G$11+1)=Ввод_данных!G50,1,IF(Ввод_данных!G50="N","N",0))</f>
        <v>#N/A</v>
      </c>
      <c r="H50" s="150" t="e">
        <f>IF(HLOOKUP(Ответы_учащихся!$E50,КЛЮЧИ!$C$5:$D$20,Ответы_учащихся!H$11+1)=Ввод_данных!H50,1,IF(Ввод_данных!H50="N","N",0))</f>
        <v>#N/A</v>
      </c>
      <c r="I50" s="150" t="e">
        <f>IF(HLOOKUP(Ответы_учащихся!$E50,КЛЮЧИ!$C$5:$D$20,Ответы_учащихся!I$11+1)=Ввод_данных!I50,1,IF(Ввод_данных!I50="N","N",0))</f>
        <v>#N/A</v>
      </c>
      <c r="J50" s="150" t="e">
        <f>IF(HLOOKUP(Ответы_учащихся!$E50,КЛЮЧИ!$C$5:$D$20,Ответы_учащихся!J$11+1)=Ввод_данных!J50,1,IF(Ввод_данных!J50="N","N",0))</f>
        <v>#N/A</v>
      </c>
      <c r="K50" s="150" t="e">
        <f>IF(HLOOKUP(Ответы_учащихся!$E50,КЛЮЧИ!$C$5:$D$20,Ответы_учащихся!K$11+1)=Ввод_данных!K50,1,IF(Ввод_данных!K50="N","N",0))</f>
        <v>#N/A</v>
      </c>
      <c r="L50" s="150" t="e">
        <f>IF(HLOOKUP(Ответы_учащихся!$E50,КЛЮЧИ!$C$5:$D$20,Ответы_учащихся!L$11+1)=Ввод_данных!L50,1,IF(Ввод_данных!L50="N","N",0))</f>
        <v>#N/A</v>
      </c>
      <c r="M50" s="150" t="e">
        <f>IF(HLOOKUP(Ответы_учащихся!$E50,КЛЮЧИ!$C$5:$D$20,Ответы_учащихся!M$11+1)=Ввод_данных!M50,1,IF(Ввод_данных!M50="N","N",0))</f>
        <v>#N/A</v>
      </c>
      <c r="N50" s="150" t="e">
        <f>IF(HLOOKUP(Ответы_учащихся!$E50,КЛЮЧИ!$C$5:$D$20,Ответы_учащихся!N$11+1)=Ввод_данных!N50,1,IF(Ввод_данных!N50="N","N",0))</f>
        <v>#N/A</v>
      </c>
      <c r="O50" s="150" t="e">
        <f>IF(HLOOKUP(Ответы_учащихся!$E50,КЛЮЧИ!$C$5:$D$20,Ответы_учащихся!O$11+1)=Ввод_данных!O50,1,IF(Ввод_данных!O50="N","N",0))</f>
        <v>#N/A</v>
      </c>
      <c r="P50" s="150" t="e">
        <f>IF(HLOOKUP(Ответы_учащихся!$E50,КЛЮЧИ!$C$5:$D$20,Ответы_учащихся!P$11+1)=Ввод_данных!P50,1,IF(Ввод_данных!P50="N","N",0))</f>
        <v>#N/A</v>
      </c>
      <c r="Q50" s="150" t="e">
        <f>IF(HLOOKUP(Ответы_учащихся!$E50,КЛЮЧИ!$C$5:$D$20,Ответы_учащихся!Q$11+1)=Ввод_данных!Q50,1,IF(Ввод_данных!Q50="N","N",0))</f>
        <v>#N/A</v>
      </c>
      <c r="R50" s="163" t="e">
        <f>IF(HLOOKUP(Ответы_учащихся!$E50,КЛЮЧИ!$C$5:$D$20,Ответы_учащихся!R$11+1)=Ввод_данных!R50,2,IF(Ввод_данных!R50="N","N",0))</f>
        <v>#N/A</v>
      </c>
      <c r="S50" s="163" t="e">
        <f>IF(HLOOKUP(Ответы_учащихся!$E50,КЛЮЧИ!$C$5:$D$20,Ответы_учащихся!S$11+1)=Ввод_данных!S50,2,IF(Ввод_данных!S50="N","N",0))</f>
        <v>#N/A</v>
      </c>
      <c r="T50" s="163" t="e">
        <f>IF(HLOOKUP(Ответы_учащихся!$E50,КЛЮЧИ!$C$5:$D$20,Ответы_учащихся!T$11+1)=Ввод_данных!T50,2,IF(Ввод_данных!T50="N","N",0))</f>
        <v>#N/A</v>
      </c>
      <c r="U50" s="163" t="e">
        <f>IF(HLOOKUP(Ответы_учащихся!$E50,КЛЮЧИ!$C$5:$D$21,Ответы_учащихся!U$11+1)=Ввод_данных!U50,2,IF(Ввод_данных!U50="N","N",0))</f>
        <v>#N/A</v>
      </c>
      <c r="V50" s="163"/>
      <c r="W50" s="163"/>
      <c r="X50" s="163"/>
      <c r="Y50" s="163"/>
      <c r="Z50" s="163"/>
      <c r="AA50" s="163"/>
      <c r="AB50" s="150"/>
      <c r="AC50" s="150"/>
      <c r="AD50" s="150"/>
      <c r="AE50" s="150"/>
      <c r="AF50" s="150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124"/>
      <c r="AU50" s="126" t="str">
        <f t="shared" ca="1" si="7"/>
        <v/>
      </c>
      <c r="AV50" s="105" t="str">
        <f t="shared" ca="1" si="8"/>
        <v/>
      </c>
      <c r="AW50" s="236" t="str">
        <f t="shared" ca="1" si="9"/>
        <v/>
      </c>
      <c r="AX50" s="237" t="str">
        <f t="shared" ca="1" si="10"/>
        <v/>
      </c>
      <c r="AY50" s="236" t="str">
        <f t="shared" ca="1" si="11"/>
        <v/>
      </c>
      <c r="AZ50" s="237" t="str">
        <f t="shared" ca="1" si="12"/>
        <v/>
      </c>
      <c r="BA50" s="238" t="str">
        <f t="shared" ca="1" si="13"/>
        <v/>
      </c>
      <c r="BB50" s="181"/>
      <c r="BC50" s="196" t="str">
        <f t="shared" si="14"/>
        <v/>
      </c>
      <c r="BD50" s="196" t="str">
        <f t="shared" si="14"/>
        <v/>
      </c>
      <c r="BE50" s="196" t="str">
        <f t="shared" si="14"/>
        <v/>
      </c>
      <c r="BF50" s="196" t="str">
        <f t="shared" si="14"/>
        <v/>
      </c>
      <c r="BG50" s="196" t="str">
        <f t="shared" si="14"/>
        <v/>
      </c>
      <c r="BH50" s="196" t="str">
        <f t="shared" si="14"/>
        <v/>
      </c>
      <c r="BI50" s="196" t="str">
        <f t="shared" si="14"/>
        <v/>
      </c>
      <c r="BJ50" s="168"/>
      <c r="BK50" s="168"/>
      <c r="BL50" s="337"/>
      <c r="BM50" s="337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</row>
    <row r="51" spans="1:83" ht="12.75" customHeight="1" thickBot="1" x14ac:dyDescent="0.25">
      <c r="A51" s="109">
        <f>IF('СПИСОК КЛАССА'!I51&gt;0,1,0)</f>
        <v>0</v>
      </c>
      <c r="B51" s="76">
        <v>27</v>
      </c>
      <c r="C51" s="77" t="str">
        <f>IF(NOT(ISBLANK('СПИСОК КЛАССА'!C51)),'СПИСОК КЛАССА'!C51,"")</f>
        <v/>
      </c>
      <c r="D51" s="106" t="str">
        <f>IF(NOT(ISBLANK('СПИСОК КЛАССА'!D51)),IF($A51=1,'СПИСОК КЛАССА'!D51, "УЧЕНИК НЕ ВЫПОЛНЯЛ РАБОТУ"),"")</f>
        <v/>
      </c>
      <c r="E51" s="421" t="str">
        <f>IF($C51&lt;&gt;"",'СПИСОК КЛАССА'!I51,"")</f>
        <v/>
      </c>
      <c r="F51" s="281" t="e">
        <f>IF(HLOOKUP(Ответы_учащихся!$E51,КЛЮЧИ!$C$5:$D$20,Ответы_учащихся!F$11+1)=Ввод_данных!F51,1,IF(Ввод_данных!F51="N","N",0))</f>
        <v>#N/A</v>
      </c>
      <c r="G51" s="150" t="e">
        <f>IF(HLOOKUP(Ответы_учащихся!$E51,КЛЮЧИ!$C$5:$D$20,Ответы_учащихся!G$11+1)=Ввод_данных!G51,1,IF(Ввод_данных!G51="N","N",0))</f>
        <v>#N/A</v>
      </c>
      <c r="H51" s="150" t="e">
        <f>IF(HLOOKUP(Ответы_учащихся!$E51,КЛЮЧИ!$C$5:$D$20,Ответы_учащихся!H$11+1)=Ввод_данных!H51,1,IF(Ввод_данных!H51="N","N",0))</f>
        <v>#N/A</v>
      </c>
      <c r="I51" s="150" t="e">
        <f>IF(HLOOKUP(Ответы_учащихся!$E51,КЛЮЧИ!$C$5:$D$20,Ответы_учащихся!I$11+1)=Ввод_данных!I51,1,IF(Ввод_данных!I51="N","N",0))</f>
        <v>#N/A</v>
      </c>
      <c r="J51" s="150" t="e">
        <f>IF(HLOOKUP(Ответы_учащихся!$E51,КЛЮЧИ!$C$5:$D$20,Ответы_учащихся!J$11+1)=Ввод_данных!J51,1,IF(Ввод_данных!J51="N","N",0))</f>
        <v>#N/A</v>
      </c>
      <c r="K51" s="150" t="e">
        <f>IF(HLOOKUP(Ответы_учащихся!$E51,КЛЮЧИ!$C$5:$D$20,Ответы_учащихся!K$11+1)=Ввод_данных!K51,1,IF(Ввод_данных!K51="N","N",0))</f>
        <v>#N/A</v>
      </c>
      <c r="L51" s="150" t="e">
        <f>IF(HLOOKUP(Ответы_учащихся!$E51,КЛЮЧИ!$C$5:$D$20,Ответы_учащихся!L$11+1)=Ввод_данных!L51,1,IF(Ввод_данных!L51="N","N",0))</f>
        <v>#N/A</v>
      </c>
      <c r="M51" s="150" t="e">
        <f>IF(HLOOKUP(Ответы_учащихся!$E51,КЛЮЧИ!$C$5:$D$20,Ответы_учащихся!M$11+1)=Ввод_данных!M51,1,IF(Ввод_данных!M51="N","N",0))</f>
        <v>#N/A</v>
      </c>
      <c r="N51" s="150" t="e">
        <f>IF(HLOOKUP(Ответы_учащихся!$E51,КЛЮЧИ!$C$5:$D$20,Ответы_учащихся!N$11+1)=Ввод_данных!N51,1,IF(Ввод_данных!N51="N","N",0))</f>
        <v>#N/A</v>
      </c>
      <c r="O51" s="150" t="e">
        <f>IF(HLOOKUP(Ответы_учащихся!$E51,КЛЮЧИ!$C$5:$D$20,Ответы_учащихся!O$11+1)=Ввод_данных!O51,1,IF(Ввод_данных!O51="N","N",0))</f>
        <v>#N/A</v>
      </c>
      <c r="P51" s="150" t="e">
        <f>IF(HLOOKUP(Ответы_учащихся!$E51,КЛЮЧИ!$C$5:$D$20,Ответы_учащихся!P$11+1)=Ввод_данных!P51,1,IF(Ввод_данных!P51="N","N",0))</f>
        <v>#N/A</v>
      </c>
      <c r="Q51" s="150" t="e">
        <f>IF(HLOOKUP(Ответы_учащихся!$E51,КЛЮЧИ!$C$5:$D$20,Ответы_учащихся!Q$11+1)=Ввод_данных!Q51,1,IF(Ввод_данных!Q51="N","N",0))</f>
        <v>#N/A</v>
      </c>
      <c r="R51" s="163" t="e">
        <f>IF(HLOOKUP(Ответы_учащихся!$E51,КЛЮЧИ!$C$5:$D$20,Ответы_учащихся!R$11+1)=Ввод_данных!R51,2,IF(Ввод_данных!R51="N","N",0))</f>
        <v>#N/A</v>
      </c>
      <c r="S51" s="163" t="e">
        <f>IF(HLOOKUP(Ответы_учащихся!$E51,КЛЮЧИ!$C$5:$D$20,Ответы_учащихся!S$11+1)=Ввод_данных!S51,2,IF(Ввод_данных!S51="N","N",0))</f>
        <v>#N/A</v>
      </c>
      <c r="T51" s="163" t="e">
        <f>IF(HLOOKUP(Ответы_учащихся!$E51,КЛЮЧИ!$C$5:$D$20,Ответы_учащихся!T$11+1)=Ввод_данных!T51,2,IF(Ввод_данных!T51="N","N",0))</f>
        <v>#N/A</v>
      </c>
      <c r="U51" s="163" t="e">
        <f>IF(HLOOKUP(Ответы_учащихся!$E51,КЛЮЧИ!$C$5:$D$21,Ответы_учащихся!U$11+1)=Ввод_данных!U51,2,IF(Ввод_данных!U51="N","N",0))</f>
        <v>#N/A</v>
      </c>
      <c r="V51" s="163"/>
      <c r="W51" s="163"/>
      <c r="X51" s="163"/>
      <c r="Y51" s="163"/>
      <c r="Z51" s="163"/>
      <c r="AA51" s="163"/>
      <c r="AB51" s="150"/>
      <c r="AC51" s="150"/>
      <c r="AD51" s="150"/>
      <c r="AE51" s="150"/>
      <c r="AF51" s="150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124"/>
      <c r="AU51" s="126" t="str">
        <f t="shared" ca="1" si="7"/>
        <v/>
      </c>
      <c r="AV51" s="105" t="str">
        <f t="shared" ca="1" si="8"/>
        <v/>
      </c>
      <c r="AW51" s="236" t="str">
        <f t="shared" ca="1" si="9"/>
        <v/>
      </c>
      <c r="AX51" s="237" t="str">
        <f t="shared" ca="1" si="10"/>
        <v/>
      </c>
      <c r="AY51" s="236" t="str">
        <f t="shared" ca="1" si="11"/>
        <v/>
      </c>
      <c r="AZ51" s="237" t="str">
        <f t="shared" ca="1" si="12"/>
        <v/>
      </c>
      <c r="BA51" s="238" t="str">
        <f t="shared" ca="1" si="13"/>
        <v/>
      </c>
      <c r="BB51" s="181"/>
      <c r="BC51" s="196" t="str">
        <f t="shared" si="14"/>
        <v/>
      </c>
      <c r="BD51" s="196" t="str">
        <f t="shared" si="14"/>
        <v/>
      </c>
      <c r="BE51" s="196" t="str">
        <f t="shared" si="14"/>
        <v/>
      </c>
      <c r="BF51" s="196" t="str">
        <f t="shared" si="14"/>
        <v/>
      </c>
      <c r="BG51" s="196" t="str">
        <f t="shared" si="14"/>
        <v/>
      </c>
      <c r="BH51" s="196" t="str">
        <f t="shared" si="14"/>
        <v/>
      </c>
      <c r="BI51" s="196" t="str">
        <f t="shared" si="14"/>
        <v/>
      </c>
      <c r="BJ51" s="168"/>
      <c r="BK51" s="168"/>
      <c r="BL51" s="337"/>
      <c r="BM51" s="337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</row>
    <row r="52" spans="1:83" ht="12.75" customHeight="1" thickBot="1" x14ac:dyDescent="0.25">
      <c r="A52" s="109">
        <f>IF('СПИСОК КЛАССА'!I52&gt;0,1,0)</f>
        <v>0</v>
      </c>
      <c r="B52" s="76">
        <v>28</v>
      </c>
      <c r="C52" s="77" t="str">
        <f>IF(NOT(ISBLANK('СПИСОК КЛАССА'!C52)),'СПИСОК КЛАССА'!C52,"")</f>
        <v/>
      </c>
      <c r="D52" s="106" t="str">
        <f>IF(NOT(ISBLANK('СПИСОК КЛАССА'!D52)),IF($A52=1,'СПИСОК КЛАССА'!D52, "УЧЕНИК НЕ ВЫПОЛНЯЛ РАБОТУ"),"")</f>
        <v/>
      </c>
      <c r="E52" s="421" t="str">
        <f>IF($C52&lt;&gt;"",'СПИСОК КЛАССА'!I52,"")</f>
        <v/>
      </c>
      <c r="F52" s="281" t="e">
        <f>IF(HLOOKUP(Ответы_учащихся!$E52,КЛЮЧИ!$C$5:$D$20,Ответы_учащихся!F$11+1)=Ввод_данных!F52,1,IF(Ввод_данных!F52="N","N",0))</f>
        <v>#N/A</v>
      </c>
      <c r="G52" s="150" t="e">
        <f>IF(HLOOKUP(Ответы_учащихся!$E52,КЛЮЧИ!$C$5:$D$20,Ответы_учащихся!G$11+1)=Ввод_данных!G52,1,IF(Ввод_данных!G52="N","N",0))</f>
        <v>#N/A</v>
      </c>
      <c r="H52" s="150" t="e">
        <f>IF(HLOOKUP(Ответы_учащихся!$E52,КЛЮЧИ!$C$5:$D$20,Ответы_учащихся!H$11+1)=Ввод_данных!H52,1,IF(Ввод_данных!H52="N","N",0))</f>
        <v>#N/A</v>
      </c>
      <c r="I52" s="150" t="e">
        <f>IF(HLOOKUP(Ответы_учащихся!$E52,КЛЮЧИ!$C$5:$D$20,Ответы_учащихся!I$11+1)=Ввод_данных!I52,1,IF(Ввод_данных!I52="N","N",0))</f>
        <v>#N/A</v>
      </c>
      <c r="J52" s="150" t="e">
        <f>IF(HLOOKUP(Ответы_учащихся!$E52,КЛЮЧИ!$C$5:$D$20,Ответы_учащихся!J$11+1)=Ввод_данных!J52,1,IF(Ввод_данных!J52="N","N",0))</f>
        <v>#N/A</v>
      </c>
      <c r="K52" s="150" t="e">
        <f>IF(HLOOKUP(Ответы_учащихся!$E52,КЛЮЧИ!$C$5:$D$20,Ответы_учащихся!K$11+1)=Ввод_данных!K52,1,IF(Ввод_данных!K52="N","N",0))</f>
        <v>#N/A</v>
      </c>
      <c r="L52" s="150" t="e">
        <f>IF(HLOOKUP(Ответы_учащихся!$E52,КЛЮЧИ!$C$5:$D$20,Ответы_учащихся!L$11+1)=Ввод_данных!L52,1,IF(Ввод_данных!L52="N","N",0))</f>
        <v>#N/A</v>
      </c>
      <c r="M52" s="150" t="e">
        <f>IF(HLOOKUP(Ответы_учащихся!$E52,КЛЮЧИ!$C$5:$D$20,Ответы_учащихся!M$11+1)=Ввод_данных!M52,1,IF(Ввод_данных!M52="N","N",0))</f>
        <v>#N/A</v>
      </c>
      <c r="N52" s="150" t="e">
        <f>IF(HLOOKUP(Ответы_учащихся!$E52,КЛЮЧИ!$C$5:$D$20,Ответы_учащихся!N$11+1)=Ввод_данных!N52,1,IF(Ввод_данных!N52="N","N",0))</f>
        <v>#N/A</v>
      </c>
      <c r="O52" s="150" t="e">
        <f>IF(HLOOKUP(Ответы_учащихся!$E52,КЛЮЧИ!$C$5:$D$20,Ответы_учащихся!O$11+1)=Ввод_данных!O52,1,IF(Ввод_данных!O52="N","N",0))</f>
        <v>#N/A</v>
      </c>
      <c r="P52" s="150" t="e">
        <f>IF(HLOOKUP(Ответы_учащихся!$E52,КЛЮЧИ!$C$5:$D$20,Ответы_учащихся!P$11+1)=Ввод_данных!P52,1,IF(Ввод_данных!P52="N","N",0))</f>
        <v>#N/A</v>
      </c>
      <c r="Q52" s="150" t="e">
        <f>IF(HLOOKUP(Ответы_учащихся!$E52,КЛЮЧИ!$C$5:$D$20,Ответы_учащихся!Q$11+1)=Ввод_данных!Q52,1,IF(Ввод_данных!Q52="N","N",0))</f>
        <v>#N/A</v>
      </c>
      <c r="R52" s="163" t="e">
        <f>IF(HLOOKUP(Ответы_учащихся!$E52,КЛЮЧИ!$C$5:$D$20,Ответы_учащихся!R$11+1)=Ввод_данных!R52,2,IF(Ввод_данных!R52="N","N",0))</f>
        <v>#N/A</v>
      </c>
      <c r="S52" s="163" t="e">
        <f>IF(HLOOKUP(Ответы_учащихся!$E52,КЛЮЧИ!$C$5:$D$20,Ответы_учащихся!S$11+1)=Ввод_данных!S52,2,IF(Ввод_данных!S52="N","N",0))</f>
        <v>#N/A</v>
      </c>
      <c r="T52" s="163" t="e">
        <f>IF(HLOOKUP(Ответы_учащихся!$E52,КЛЮЧИ!$C$5:$D$20,Ответы_учащихся!T$11+1)=Ввод_данных!T52,2,IF(Ввод_данных!T52="N","N",0))</f>
        <v>#N/A</v>
      </c>
      <c r="U52" s="163" t="e">
        <f>IF(HLOOKUP(Ответы_учащихся!$E52,КЛЮЧИ!$C$5:$D$21,Ответы_учащихся!U$11+1)=Ввод_данных!U52,2,IF(Ввод_данных!U52="N","N",0))</f>
        <v>#N/A</v>
      </c>
      <c r="V52" s="163"/>
      <c r="W52" s="163"/>
      <c r="X52" s="163"/>
      <c r="Y52" s="163"/>
      <c r="Z52" s="163"/>
      <c r="AA52" s="163"/>
      <c r="AB52" s="150"/>
      <c r="AC52" s="150"/>
      <c r="AD52" s="150"/>
      <c r="AE52" s="150"/>
      <c r="AF52" s="150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124"/>
      <c r="AU52" s="126" t="str">
        <f t="shared" ca="1" si="7"/>
        <v/>
      </c>
      <c r="AV52" s="105" t="str">
        <f t="shared" ca="1" si="8"/>
        <v/>
      </c>
      <c r="AW52" s="236" t="str">
        <f t="shared" ca="1" si="9"/>
        <v/>
      </c>
      <c r="AX52" s="237" t="str">
        <f t="shared" ca="1" si="10"/>
        <v/>
      </c>
      <c r="AY52" s="236" t="str">
        <f t="shared" ca="1" si="11"/>
        <v/>
      </c>
      <c r="AZ52" s="237" t="str">
        <f t="shared" ca="1" si="12"/>
        <v/>
      </c>
      <c r="BA52" s="238" t="str">
        <f t="shared" ca="1" si="13"/>
        <v/>
      </c>
      <c r="BB52" s="181"/>
      <c r="BC52" s="196" t="str">
        <f t="shared" si="14"/>
        <v/>
      </c>
      <c r="BD52" s="196" t="str">
        <f t="shared" si="14"/>
        <v/>
      </c>
      <c r="BE52" s="196" t="str">
        <f t="shared" si="14"/>
        <v/>
      </c>
      <c r="BF52" s="196" t="str">
        <f t="shared" si="14"/>
        <v/>
      </c>
      <c r="BG52" s="196" t="str">
        <f t="shared" si="14"/>
        <v/>
      </c>
      <c r="BH52" s="196" t="str">
        <f t="shared" si="14"/>
        <v/>
      </c>
      <c r="BI52" s="196" t="str">
        <f t="shared" si="14"/>
        <v/>
      </c>
      <c r="BJ52" s="168"/>
      <c r="BK52" s="168"/>
      <c r="BL52" s="337"/>
      <c r="BM52" s="337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</row>
    <row r="53" spans="1:83" ht="12.75" customHeight="1" thickBot="1" x14ac:dyDescent="0.25">
      <c r="A53" s="109">
        <f>IF('СПИСОК КЛАССА'!I53&gt;0,1,0)</f>
        <v>0</v>
      </c>
      <c r="B53" s="76">
        <v>29</v>
      </c>
      <c r="C53" s="77" t="str">
        <f>IF(NOT(ISBLANK('СПИСОК КЛАССА'!C53)),'СПИСОК КЛАССА'!C53,"")</f>
        <v/>
      </c>
      <c r="D53" s="106" t="str">
        <f>IF(NOT(ISBLANK('СПИСОК КЛАССА'!D53)),IF($A53=1,'СПИСОК КЛАССА'!D53, "УЧЕНИК НЕ ВЫПОЛНЯЛ РАБОТУ"),"")</f>
        <v/>
      </c>
      <c r="E53" s="421" t="str">
        <f>IF($C53&lt;&gt;"",'СПИСОК КЛАССА'!I53,"")</f>
        <v/>
      </c>
      <c r="F53" s="281" t="e">
        <f>IF(HLOOKUP(Ответы_учащихся!$E53,КЛЮЧИ!$C$5:$D$20,Ответы_учащихся!F$11+1)=Ввод_данных!F53,1,IF(Ввод_данных!F53="N","N",0))</f>
        <v>#N/A</v>
      </c>
      <c r="G53" s="150" t="e">
        <f>IF(HLOOKUP(Ответы_учащихся!$E53,КЛЮЧИ!$C$5:$D$20,Ответы_учащихся!G$11+1)=Ввод_данных!G53,1,IF(Ввод_данных!G53="N","N",0))</f>
        <v>#N/A</v>
      </c>
      <c r="H53" s="150" t="e">
        <f>IF(HLOOKUP(Ответы_учащихся!$E53,КЛЮЧИ!$C$5:$D$20,Ответы_учащихся!H$11+1)=Ввод_данных!H53,1,IF(Ввод_данных!H53="N","N",0))</f>
        <v>#N/A</v>
      </c>
      <c r="I53" s="150" t="e">
        <f>IF(HLOOKUP(Ответы_учащихся!$E53,КЛЮЧИ!$C$5:$D$20,Ответы_учащихся!I$11+1)=Ввод_данных!I53,1,IF(Ввод_данных!I53="N","N",0))</f>
        <v>#N/A</v>
      </c>
      <c r="J53" s="150" t="e">
        <f>IF(HLOOKUP(Ответы_учащихся!$E53,КЛЮЧИ!$C$5:$D$20,Ответы_учащихся!J$11+1)=Ввод_данных!J53,1,IF(Ввод_данных!J53="N","N",0))</f>
        <v>#N/A</v>
      </c>
      <c r="K53" s="150" t="e">
        <f>IF(HLOOKUP(Ответы_учащихся!$E53,КЛЮЧИ!$C$5:$D$20,Ответы_учащихся!K$11+1)=Ввод_данных!K53,1,IF(Ввод_данных!K53="N","N",0))</f>
        <v>#N/A</v>
      </c>
      <c r="L53" s="150" t="e">
        <f>IF(HLOOKUP(Ответы_учащихся!$E53,КЛЮЧИ!$C$5:$D$20,Ответы_учащихся!L$11+1)=Ввод_данных!L53,1,IF(Ввод_данных!L53="N","N",0))</f>
        <v>#N/A</v>
      </c>
      <c r="M53" s="150" t="e">
        <f>IF(HLOOKUP(Ответы_учащихся!$E53,КЛЮЧИ!$C$5:$D$20,Ответы_учащихся!M$11+1)=Ввод_данных!M53,1,IF(Ввод_данных!M53="N","N",0))</f>
        <v>#N/A</v>
      </c>
      <c r="N53" s="150" t="e">
        <f>IF(HLOOKUP(Ответы_учащихся!$E53,КЛЮЧИ!$C$5:$D$20,Ответы_учащихся!N$11+1)=Ввод_данных!N53,1,IF(Ввод_данных!N53="N","N",0))</f>
        <v>#N/A</v>
      </c>
      <c r="O53" s="150" t="e">
        <f>IF(HLOOKUP(Ответы_учащихся!$E53,КЛЮЧИ!$C$5:$D$20,Ответы_учащихся!O$11+1)=Ввод_данных!O53,1,IF(Ввод_данных!O53="N","N",0))</f>
        <v>#N/A</v>
      </c>
      <c r="P53" s="150" t="e">
        <f>IF(HLOOKUP(Ответы_учащихся!$E53,КЛЮЧИ!$C$5:$D$20,Ответы_учащихся!P$11+1)=Ввод_данных!P53,1,IF(Ввод_данных!P53="N","N",0))</f>
        <v>#N/A</v>
      </c>
      <c r="Q53" s="150" t="e">
        <f>IF(HLOOKUP(Ответы_учащихся!$E53,КЛЮЧИ!$C$5:$D$20,Ответы_учащихся!Q$11+1)=Ввод_данных!Q53,1,IF(Ввод_данных!Q53="N","N",0))</f>
        <v>#N/A</v>
      </c>
      <c r="R53" s="163" t="e">
        <f>IF(HLOOKUP(Ответы_учащихся!$E53,КЛЮЧИ!$C$5:$D$20,Ответы_учащихся!R$11+1)=Ввод_данных!R53,2,IF(Ввод_данных!R53="N","N",0))</f>
        <v>#N/A</v>
      </c>
      <c r="S53" s="163" t="e">
        <f>IF(HLOOKUP(Ответы_учащихся!$E53,КЛЮЧИ!$C$5:$D$20,Ответы_учащихся!S$11+1)=Ввод_данных!S53,2,IF(Ввод_данных!S53="N","N",0))</f>
        <v>#N/A</v>
      </c>
      <c r="T53" s="163" t="e">
        <f>IF(HLOOKUP(Ответы_учащихся!$E53,КЛЮЧИ!$C$5:$D$20,Ответы_учащихся!T$11+1)=Ввод_данных!T53,2,IF(Ввод_данных!T53="N","N",0))</f>
        <v>#N/A</v>
      </c>
      <c r="U53" s="163" t="e">
        <f>IF(HLOOKUP(Ответы_учащихся!$E53,КЛЮЧИ!$C$5:$D$21,Ответы_учащихся!U$11+1)=Ввод_данных!U53,2,IF(Ввод_данных!U53="N","N",0))</f>
        <v>#N/A</v>
      </c>
      <c r="V53" s="163"/>
      <c r="W53" s="163"/>
      <c r="X53" s="163"/>
      <c r="Y53" s="163"/>
      <c r="Z53" s="163"/>
      <c r="AA53" s="163"/>
      <c r="AB53" s="150"/>
      <c r="AC53" s="150"/>
      <c r="AD53" s="150"/>
      <c r="AE53" s="150"/>
      <c r="AF53" s="150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124"/>
      <c r="AU53" s="126" t="str">
        <f t="shared" ca="1" si="7"/>
        <v/>
      </c>
      <c r="AV53" s="105" t="str">
        <f t="shared" ca="1" si="8"/>
        <v/>
      </c>
      <c r="AW53" s="236" t="str">
        <f t="shared" ca="1" si="9"/>
        <v/>
      </c>
      <c r="AX53" s="237" t="str">
        <f t="shared" ca="1" si="10"/>
        <v/>
      </c>
      <c r="AY53" s="236" t="str">
        <f t="shared" ca="1" si="11"/>
        <v/>
      </c>
      <c r="AZ53" s="237" t="str">
        <f t="shared" ca="1" si="12"/>
        <v/>
      </c>
      <c r="BA53" s="238" t="str">
        <f t="shared" ca="1" si="13"/>
        <v/>
      </c>
      <c r="BB53" s="181"/>
      <c r="BC53" s="196" t="str">
        <f t="shared" si="14"/>
        <v/>
      </c>
      <c r="BD53" s="196" t="str">
        <f t="shared" si="14"/>
        <v/>
      </c>
      <c r="BE53" s="196" t="str">
        <f t="shared" si="14"/>
        <v/>
      </c>
      <c r="BF53" s="196" t="str">
        <f t="shared" si="14"/>
        <v/>
      </c>
      <c r="BG53" s="196" t="str">
        <f t="shared" si="14"/>
        <v/>
      </c>
      <c r="BH53" s="196" t="str">
        <f t="shared" si="14"/>
        <v/>
      </c>
      <c r="BI53" s="196" t="str">
        <f t="shared" si="14"/>
        <v/>
      </c>
      <c r="BJ53" s="168"/>
      <c r="BK53" s="168"/>
      <c r="BL53" s="337"/>
      <c r="BM53" s="337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</row>
    <row r="54" spans="1:83" ht="12.75" customHeight="1" thickBot="1" x14ac:dyDescent="0.25">
      <c r="A54" s="109">
        <f>IF('СПИСОК КЛАССА'!I54&gt;0,1,0)</f>
        <v>0</v>
      </c>
      <c r="B54" s="76">
        <v>30</v>
      </c>
      <c r="C54" s="77" t="str">
        <f>IF(NOT(ISBLANK('СПИСОК КЛАССА'!C54)),'СПИСОК КЛАССА'!C54,"")</f>
        <v/>
      </c>
      <c r="D54" s="106" t="str">
        <f>IF(NOT(ISBLANK('СПИСОК КЛАССА'!D54)),IF($A54=1,'СПИСОК КЛАССА'!D54, "УЧЕНИК НЕ ВЫПОЛНЯЛ РАБОТУ"),"")</f>
        <v/>
      </c>
      <c r="E54" s="421" t="str">
        <f>IF($C54&lt;&gt;"",'СПИСОК КЛАССА'!I54,"")</f>
        <v/>
      </c>
      <c r="F54" s="281" t="e">
        <f>IF(HLOOKUP(Ответы_учащихся!$E54,КЛЮЧИ!$C$5:$D$20,Ответы_учащихся!F$11+1)=Ввод_данных!F54,1,IF(Ввод_данных!F54="N","N",0))</f>
        <v>#N/A</v>
      </c>
      <c r="G54" s="150" t="e">
        <f>IF(HLOOKUP(Ответы_учащихся!$E54,КЛЮЧИ!$C$5:$D$20,Ответы_учащихся!G$11+1)=Ввод_данных!G54,1,IF(Ввод_данных!G54="N","N",0))</f>
        <v>#N/A</v>
      </c>
      <c r="H54" s="150" t="e">
        <f>IF(HLOOKUP(Ответы_учащихся!$E54,КЛЮЧИ!$C$5:$D$20,Ответы_учащихся!H$11+1)=Ввод_данных!H54,1,IF(Ввод_данных!H54="N","N",0))</f>
        <v>#N/A</v>
      </c>
      <c r="I54" s="150" t="e">
        <f>IF(HLOOKUP(Ответы_учащихся!$E54,КЛЮЧИ!$C$5:$D$20,Ответы_учащихся!I$11+1)=Ввод_данных!I54,1,IF(Ввод_данных!I54="N","N",0))</f>
        <v>#N/A</v>
      </c>
      <c r="J54" s="150" t="e">
        <f>IF(HLOOKUP(Ответы_учащихся!$E54,КЛЮЧИ!$C$5:$D$20,Ответы_учащихся!J$11+1)=Ввод_данных!J54,1,IF(Ввод_данных!J54="N","N",0))</f>
        <v>#N/A</v>
      </c>
      <c r="K54" s="150" t="e">
        <f>IF(HLOOKUP(Ответы_учащихся!$E54,КЛЮЧИ!$C$5:$D$20,Ответы_учащихся!K$11+1)=Ввод_данных!K54,1,IF(Ввод_данных!K54="N","N",0))</f>
        <v>#N/A</v>
      </c>
      <c r="L54" s="150" t="e">
        <f>IF(HLOOKUP(Ответы_учащихся!$E54,КЛЮЧИ!$C$5:$D$20,Ответы_учащихся!L$11+1)=Ввод_данных!L54,1,IF(Ввод_данных!L54="N","N",0))</f>
        <v>#N/A</v>
      </c>
      <c r="M54" s="150" t="e">
        <f>IF(HLOOKUP(Ответы_учащихся!$E54,КЛЮЧИ!$C$5:$D$20,Ответы_учащихся!M$11+1)=Ввод_данных!M54,1,IF(Ввод_данных!M54="N","N",0))</f>
        <v>#N/A</v>
      </c>
      <c r="N54" s="150" t="e">
        <f>IF(HLOOKUP(Ответы_учащихся!$E54,КЛЮЧИ!$C$5:$D$20,Ответы_учащихся!N$11+1)=Ввод_данных!N54,1,IF(Ввод_данных!N54="N","N",0))</f>
        <v>#N/A</v>
      </c>
      <c r="O54" s="150" t="e">
        <f>IF(HLOOKUP(Ответы_учащихся!$E54,КЛЮЧИ!$C$5:$D$20,Ответы_учащихся!O$11+1)=Ввод_данных!O54,1,IF(Ввод_данных!O54="N","N",0))</f>
        <v>#N/A</v>
      </c>
      <c r="P54" s="150" t="e">
        <f>IF(HLOOKUP(Ответы_учащихся!$E54,КЛЮЧИ!$C$5:$D$20,Ответы_учащихся!P$11+1)=Ввод_данных!P54,1,IF(Ввод_данных!P54="N","N",0))</f>
        <v>#N/A</v>
      </c>
      <c r="Q54" s="150" t="e">
        <f>IF(HLOOKUP(Ответы_учащихся!$E54,КЛЮЧИ!$C$5:$D$20,Ответы_учащихся!Q$11+1)=Ввод_данных!Q54,1,IF(Ввод_данных!Q54="N","N",0))</f>
        <v>#N/A</v>
      </c>
      <c r="R54" s="163" t="e">
        <f>IF(HLOOKUP(Ответы_учащихся!$E54,КЛЮЧИ!$C$5:$D$20,Ответы_учащихся!R$11+1)=Ввод_данных!R54,2,IF(Ввод_данных!R54="N","N",0))</f>
        <v>#N/A</v>
      </c>
      <c r="S54" s="163" t="e">
        <f>IF(HLOOKUP(Ответы_учащихся!$E54,КЛЮЧИ!$C$5:$D$20,Ответы_учащихся!S$11+1)=Ввод_данных!S54,2,IF(Ввод_данных!S54="N","N",0))</f>
        <v>#N/A</v>
      </c>
      <c r="T54" s="163" t="e">
        <f>IF(HLOOKUP(Ответы_учащихся!$E54,КЛЮЧИ!$C$5:$D$20,Ответы_учащихся!T$11+1)=Ввод_данных!T54,2,IF(Ввод_данных!T54="N","N",0))</f>
        <v>#N/A</v>
      </c>
      <c r="U54" s="163" t="e">
        <f>IF(HLOOKUP(Ответы_учащихся!$E54,КЛЮЧИ!$C$5:$D$21,Ответы_учащихся!U$11+1)=Ввод_данных!U54,2,IF(Ввод_данных!U54="N","N",0))</f>
        <v>#N/A</v>
      </c>
      <c r="V54" s="163"/>
      <c r="W54" s="163"/>
      <c r="X54" s="163"/>
      <c r="Y54" s="163"/>
      <c r="Z54" s="163"/>
      <c r="AA54" s="163"/>
      <c r="AB54" s="150"/>
      <c r="AC54" s="150"/>
      <c r="AD54" s="150"/>
      <c r="AE54" s="150"/>
      <c r="AF54" s="150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124"/>
      <c r="AU54" s="126" t="str">
        <f t="shared" ca="1" si="7"/>
        <v/>
      </c>
      <c r="AV54" s="105" t="str">
        <f t="shared" ca="1" si="8"/>
        <v/>
      </c>
      <c r="AW54" s="236" t="str">
        <f t="shared" ca="1" si="9"/>
        <v/>
      </c>
      <c r="AX54" s="237" t="str">
        <f t="shared" ca="1" si="10"/>
        <v/>
      </c>
      <c r="AY54" s="236" t="str">
        <f t="shared" ca="1" si="11"/>
        <v/>
      </c>
      <c r="AZ54" s="237" t="str">
        <f t="shared" ca="1" si="12"/>
        <v/>
      </c>
      <c r="BA54" s="238" t="str">
        <f t="shared" ca="1" si="13"/>
        <v/>
      </c>
      <c r="BB54" s="181"/>
      <c r="BC54" s="196" t="str">
        <f t="shared" si="14"/>
        <v/>
      </c>
      <c r="BD54" s="196" t="str">
        <f t="shared" si="14"/>
        <v/>
      </c>
      <c r="BE54" s="196" t="str">
        <f t="shared" si="14"/>
        <v/>
      </c>
      <c r="BF54" s="196" t="str">
        <f t="shared" si="14"/>
        <v/>
      </c>
      <c r="BG54" s="196" t="str">
        <f t="shared" si="14"/>
        <v/>
      </c>
      <c r="BH54" s="196" t="str">
        <f t="shared" si="14"/>
        <v/>
      </c>
      <c r="BI54" s="196" t="str">
        <f t="shared" si="14"/>
        <v/>
      </c>
      <c r="BJ54" s="168"/>
      <c r="BK54" s="168"/>
      <c r="BL54" s="337"/>
      <c r="BM54" s="337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</row>
    <row r="55" spans="1:83" ht="12.75" customHeight="1" thickBot="1" x14ac:dyDescent="0.25">
      <c r="A55" s="109">
        <f>IF('СПИСОК КЛАССА'!I55&gt;0,1,0)</f>
        <v>0</v>
      </c>
      <c r="B55" s="76">
        <v>31</v>
      </c>
      <c r="C55" s="77" t="str">
        <f>IF(NOT(ISBLANK('СПИСОК КЛАССА'!C55)),'СПИСОК КЛАССА'!C55,"")</f>
        <v/>
      </c>
      <c r="D55" s="106" t="str">
        <f>IF(NOT(ISBLANK('СПИСОК КЛАССА'!D55)),IF($A55=1,'СПИСОК КЛАССА'!D55, "УЧЕНИК НЕ ВЫПОЛНЯЛ РАБОТУ"),"")</f>
        <v/>
      </c>
      <c r="E55" s="421" t="str">
        <f>IF($C55&lt;&gt;"",'СПИСОК КЛАССА'!I55,"")</f>
        <v/>
      </c>
      <c r="F55" s="281" t="e">
        <f>IF(HLOOKUP(Ответы_учащихся!$E55,КЛЮЧИ!$C$5:$D$20,Ответы_учащихся!F$11+1)=Ввод_данных!F55,1,IF(Ввод_данных!F55="N","N",0))</f>
        <v>#N/A</v>
      </c>
      <c r="G55" s="150" t="e">
        <f>IF(HLOOKUP(Ответы_учащихся!$E55,КЛЮЧИ!$C$5:$D$20,Ответы_учащихся!G$11+1)=Ввод_данных!G55,1,IF(Ввод_данных!G55="N","N",0))</f>
        <v>#N/A</v>
      </c>
      <c r="H55" s="150" t="e">
        <f>IF(HLOOKUP(Ответы_учащихся!$E55,КЛЮЧИ!$C$5:$D$20,Ответы_учащихся!H$11+1)=Ввод_данных!H55,1,IF(Ввод_данных!H55="N","N",0))</f>
        <v>#N/A</v>
      </c>
      <c r="I55" s="150" t="e">
        <f>IF(HLOOKUP(Ответы_учащихся!$E55,КЛЮЧИ!$C$5:$D$20,Ответы_учащихся!I$11+1)=Ввод_данных!I55,1,IF(Ввод_данных!I55="N","N",0))</f>
        <v>#N/A</v>
      </c>
      <c r="J55" s="150" t="e">
        <f>IF(HLOOKUP(Ответы_учащихся!$E55,КЛЮЧИ!$C$5:$D$20,Ответы_учащихся!J$11+1)=Ввод_данных!J55,1,IF(Ввод_данных!J55="N","N",0))</f>
        <v>#N/A</v>
      </c>
      <c r="K55" s="150" t="e">
        <f>IF(HLOOKUP(Ответы_учащихся!$E55,КЛЮЧИ!$C$5:$D$20,Ответы_учащихся!K$11+1)=Ввод_данных!K55,1,IF(Ввод_данных!K55="N","N",0))</f>
        <v>#N/A</v>
      </c>
      <c r="L55" s="150" t="e">
        <f>IF(HLOOKUP(Ответы_учащихся!$E55,КЛЮЧИ!$C$5:$D$20,Ответы_учащихся!L$11+1)=Ввод_данных!L55,1,IF(Ввод_данных!L55="N","N",0))</f>
        <v>#N/A</v>
      </c>
      <c r="M55" s="150" t="e">
        <f>IF(HLOOKUP(Ответы_учащихся!$E55,КЛЮЧИ!$C$5:$D$20,Ответы_учащихся!M$11+1)=Ввод_данных!M55,1,IF(Ввод_данных!M55="N","N",0))</f>
        <v>#N/A</v>
      </c>
      <c r="N55" s="150" t="e">
        <f>IF(HLOOKUP(Ответы_учащихся!$E55,КЛЮЧИ!$C$5:$D$20,Ответы_учащихся!N$11+1)=Ввод_данных!N55,1,IF(Ввод_данных!N55="N","N",0))</f>
        <v>#N/A</v>
      </c>
      <c r="O55" s="150" t="e">
        <f>IF(HLOOKUP(Ответы_учащихся!$E55,КЛЮЧИ!$C$5:$D$20,Ответы_учащихся!O$11+1)=Ввод_данных!O55,1,IF(Ввод_данных!O55="N","N",0))</f>
        <v>#N/A</v>
      </c>
      <c r="P55" s="150" t="e">
        <f>IF(HLOOKUP(Ответы_учащихся!$E55,КЛЮЧИ!$C$5:$D$20,Ответы_учащихся!P$11+1)=Ввод_данных!P55,1,IF(Ввод_данных!P55="N","N",0))</f>
        <v>#N/A</v>
      </c>
      <c r="Q55" s="150" t="e">
        <f>IF(HLOOKUP(Ответы_учащихся!$E55,КЛЮЧИ!$C$5:$D$20,Ответы_учащихся!Q$11+1)=Ввод_данных!Q55,1,IF(Ввод_данных!Q55="N","N",0))</f>
        <v>#N/A</v>
      </c>
      <c r="R55" s="163" t="e">
        <f>IF(HLOOKUP(Ответы_учащихся!$E55,КЛЮЧИ!$C$5:$D$20,Ответы_учащихся!R$11+1)=Ввод_данных!R55,2,IF(Ввод_данных!R55="N","N",0))</f>
        <v>#N/A</v>
      </c>
      <c r="S55" s="163" t="e">
        <f>IF(HLOOKUP(Ответы_учащихся!$E55,КЛЮЧИ!$C$5:$D$20,Ответы_учащихся!S$11+1)=Ввод_данных!S55,2,IF(Ввод_данных!S55="N","N",0))</f>
        <v>#N/A</v>
      </c>
      <c r="T55" s="163" t="e">
        <f>IF(HLOOKUP(Ответы_учащихся!$E55,КЛЮЧИ!$C$5:$D$20,Ответы_учащихся!T$11+1)=Ввод_данных!T55,2,IF(Ввод_данных!T55="N","N",0))</f>
        <v>#N/A</v>
      </c>
      <c r="U55" s="163" t="e">
        <f>IF(HLOOKUP(Ответы_учащихся!$E55,КЛЮЧИ!$C$5:$D$21,Ответы_учащихся!U$11+1)=Ввод_данных!U55,2,IF(Ввод_данных!U55="N","N",0))</f>
        <v>#N/A</v>
      </c>
      <c r="V55" s="163"/>
      <c r="W55" s="163"/>
      <c r="X55" s="163"/>
      <c r="Y55" s="163"/>
      <c r="Z55" s="163"/>
      <c r="AA55" s="163"/>
      <c r="AB55" s="150"/>
      <c r="AC55" s="150"/>
      <c r="AD55" s="150"/>
      <c r="AE55" s="150"/>
      <c r="AF55" s="150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124"/>
      <c r="AU55" s="126" t="str">
        <f t="shared" ca="1" si="7"/>
        <v/>
      </c>
      <c r="AV55" s="105" t="str">
        <f t="shared" ca="1" si="8"/>
        <v/>
      </c>
      <c r="AW55" s="236" t="str">
        <f t="shared" ca="1" si="9"/>
        <v/>
      </c>
      <c r="AX55" s="237" t="str">
        <f t="shared" ca="1" si="10"/>
        <v/>
      </c>
      <c r="AY55" s="236" t="str">
        <f t="shared" ca="1" si="11"/>
        <v/>
      </c>
      <c r="AZ55" s="237" t="str">
        <f t="shared" ca="1" si="12"/>
        <v/>
      </c>
      <c r="BA55" s="238" t="str">
        <f t="shared" ca="1" si="13"/>
        <v/>
      </c>
      <c r="BB55" s="181"/>
      <c r="BC55" s="196" t="str">
        <f t="shared" si="14"/>
        <v/>
      </c>
      <c r="BD55" s="196" t="str">
        <f t="shared" si="14"/>
        <v/>
      </c>
      <c r="BE55" s="196" t="str">
        <f t="shared" si="14"/>
        <v/>
      </c>
      <c r="BF55" s="196" t="str">
        <f t="shared" si="14"/>
        <v/>
      </c>
      <c r="BG55" s="196" t="str">
        <f t="shared" si="14"/>
        <v/>
      </c>
      <c r="BH55" s="196" t="str">
        <f t="shared" si="14"/>
        <v/>
      </c>
      <c r="BI55" s="196" t="str">
        <f t="shared" si="14"/>
        <v/>
      </c>
      <c r="BJ55" s="168"/>
      <c r="BK55" s="168"/>
      <c r="BL55" s="337"/>
      <c r="BM55" s="337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</row>
    <row r="56" spans="1:83" ht="12.75" customHeight="1" thickBot="1" x14ac:dyDescent="0.25">
      <c r="A56" s="109">
        <f>IF('СПИСОК КЛАССА'!I56&gt;0,1,0)</f>
        <v>0</v>
      </c>
      <c r="B56" s="76">
        <v>32</v>
      </c>
      <c r="C56" s="77" t="str">
        <f>IF(NOT(ISBLANK('СПИСОК КЛАССА'!C56)),'СПИСОК КЛАССА'!C56,"")</f>
        <v/>
      </c>
      <c r="D56" s="106" t="str">
        <f>IF(NOT(ISBLANK('СПИСОК КЛАССА'!D56)),IF($A56=1,'СПИСОК КЛАССА'!D56, "УЧЕНИК НЕ ВЫПОЛНЯЛ РАБОТУ"),"")</f>
        <v/>
      </c>
      <c r="E56" s="421" t="str">
        <f>IF($C56&lt;&gt;"",'СПИСОК КЛАССА'!I56,"")</f>
        <v/>
      </c>
      <c r="F56" s="281" t="e">
        <f>IF(HLOOKUP(Ответы_учащихся!$E56,КЛЮЧИ!$C$5:$D$20,Ответы_учащихся!F$11+1)=Ввод_данных!F56,1,IF(Ввод_данных!F56="N","N",0))</f>
        <v>#N/A</v>
      </c>
      <c r="G56" s="150" t="e">
        <f>IF(HLOOKUP(Ответы_учащихся!$E56,КЛЮЧИ!$C$5:$D$20,Ответы_учащихся!G$11+1)=Ввод_данных!G56,1,IF(Ввод_данных!G56="N","N",0))</f>
        <v>#N/A</v>
      </c>
      <c r="H56" s="150" t="e">
        <f>IF(HLOOKUP(Ответы_учащихся!$E56,КЛЮЧИ!$C$5:$D$20,Ответы_учащихся!H$11+1)=Ввод_данных!H56,1,IF(Ввод_данных!H56="N","N",0))</f>
        <v>#N/A</v>
      </c>
      <c r="I56" s="150" t="e">
        <f>IF(HLOOKUP(Ответы_учащихся!$E56,КЛЮЧИ!$C$5:$D$20,Ответы_учащихся!I$11+1)=Ввод_данных!I56,1,IF(Ввод_данных!I56="N","N",0))</f>
        <v>#N/A</v>
      </c>
      <c r="J56" s="150" t="e">
        <f>IF(HLOOKUP(Ответы_учащихся!$E56,КЛЮЧИ!$C$5:$D$20,Ответы_учащихся!J$11+1)=Ввод_данных!J56,1,IF(Ввод_данных!J56="N","N",0))</f>
        <v>#N/A</v>
      </c>
      <c r="K56" s="150" t="e">
        <f>IF(HLOOKUP(Ответы_учащихся!$E56,КЛЮЧИ!$C$5:$D$20,Ответы_учащихся!K$11+1)=Ввод_данных!K56,1,IF(Ввод_данных!K56="N","N",0))</f>
        <v>#N/A</v>
      </c>
      <c r="L56" s="150" t="e">
        <f>IF(HLOOKUP(Ответы_учащихся!$E56,КЛЮЧИ!$C$5:$D$20,Ответы_учащихся!L$11+1)=Ввод_данных!L56,1,IF(Ввод_данных!L56="N","N",0))</f>
        <v>#N/A</v>
      </c>
      <c r="M56" s="150" t="e">
        <f>IF(HLOOKUP(Ответы_учащихся!$E56,КЛЮЧИ!$C$5:$D$20,Ответы_учащихся!M$11+1)=Ввод_данных!M56,1,IF(Ввод_данных!M56="N","N",0))</f>
        <v>#N/A</v>
      </c>
      <c r="N56" s="150" t="e">
        <f>IF(HLOOKUP(Ответы_учащихся!$E56,КЛЮЧИ!$C$5:$D$20,Ответы_учащихся!N$11+1)=Ввод_данных!N56,1,IF(Ввод_данных!N56="N","N",0))</f>
        <v>#N/A</v>
      </c>
      <c r="O56" s="150" t="e">
        <f>IF(HLOOKUP(Ответы_учащихся!$E56,КЛЮЧИ!$C$5:$D$20,Ответы_учащихся!O$11+1)=Ввод_данных!O56,1,IF(Ввод_данных!O56="N","N",0))</f>
        <v>#N/A</v>
      </c>
      <c r="P56" s="150" t="e">
        <f>IF(HLOOKUP(Ответы_учащихся!$E56,КЛЮЧИ!$C$5:$D$20,Ответы_учащихся!P$11+1)=Ввод_данных!P56,1,IF(Ввод_данных!P56="N","N",0))</f>
        <v>#N/A</v>
      </c>
      <c r="Q56" s="150" t="e">
        <f>IF(HLOOKUP(Ответы_учащихся!$E56,КЛЮЧИ!$C$5:$D$20,Ответы_учащихся!Q$11+1)=Ввод_данных!Q56,1,IF(Ввод_данных!Q56="N","N",0))</f>
        <v>#N/A</v>
      </c>
      <c r="R56" s="163" t="e">
        <f>IF(HLOOKUP(Ответы_учащихся!$E56,КЛЮЧИ!$C$5:$D$20,Ответы_учащихся!R$11+1)=Ввод_данных!R56,2,IF(Ввод_данных!R56="N","N",0))</f>
        <v>#N/A</v>
      </c>
      <c r="S56" s="163" t="e">
        <f>IF(HLOOKUP(Ответы_учащихся!$E56,КЛЮЧИ!$C$5:$D$20,Ответы_учащихся!S$11+1)=Ввод_данных!S56,2,IF(Ввод_данных!S56="N","N",0))</f>
        <v>#N/A</v>
      </c>
      <c r="T56" s="163" t="e">
        <f>IF(HLOOKUP(Ответы_учащихся!$E56,КЛЮЧИ!$C$5:$D$20,Ответы_учащихся!T$11+1)=Ввод_данных!T56,2,IF(Ввод_данных!T56="N","N",0))</f>
        <v>#N/A</v>
      </c>
      <c r="U56" s="163" t="e">
        <f>IF(HLOOKUP(Ответы_учащихся!$E56,КЛЮЧИ!$C$5:$D$21,Ответы_учащихся!U$11+1)=Ввод_данных!U56,2,IF(Ввод_данных!U56="N","N",0))</f>
        <v>#N/A</v>
      </c>
      <c r="V56" s="163"/>
      <c r="W56" s="163"/>
      <c r="X56" s="163"/>
      <c r="Y56" s="163"/>
      <c r="Z56" s="163"/>
      <c r="AA56" s="163"/>
      <c r="AB56" s="150"/>
      <c r="AC56" s="150"/>
      <c r="AD56" s="150"/>
      <c r="AE56" s="150"/>
      <c r="AF56" s="150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124"/>
      <c r="AU56" s="126" t="str">
        <f t="shared" ca="1" si="7"/>
        <v/>
      </c>
      <c r="AV56" s="105" t="str">
        <f t="shared" ca="1" si="8"/>
        <v/>
      </c>
      <c r="AW56" s="236" t="str">
        <f t="shared" ca="1" si="9"/>
        <v/>
      </c>
      <c r="AX56" s="237" t="str">
        <f t="shared" ca="1" si="10"/>
        <v/>
      </c>
      <c r="AY56" s="236" t="str">
        <f t="shared" ca="1" si="11"/>
        <v/>
      </c>
      <c r="AZ56" s="237" t="str">
        <f t="shared" ca="1" si="12"/>
        <v/>
      </c>
      <c r="BA56" s="238" t="str">
        <f t="shared" ca="1" si="13"/>
        <v/>
      </c>
      <c r="BB56" s="181"/>
      <c r="BC56" s="196" t="str">
        <f t="shared" si="14"/>
        <v/>
      </c>
      <c r="BD56" s="196" t="str">
        <f t="shared" si="14"/>
        <v/>
      </c>
      <c r="BE56" s="196" t="str">
        <f t="shared" si="14"/>
        <v/>
      </c>
      <c r="BF56" s="196" t="str">
        <f t="shared" si="14"/>
        <v/>
      </c>
      <c r="BG56" s="196" t="str">
        <f t="shared" si="14"/>
        <v/>
      </c>
      <c r="BH56" s="196" t="str">
        <f t="shared" si="14"/>
        <v/>
      </c>
      <c r="BI56" s="196" t="str">
        <f t="shared" si="14"/>
        <v/>
      </c>
      <c r="BJ56" s="168"/>
      <c r="BK56" s="168"/>
      <c r="BL56" s="337"/>
      <c r="BM56" s="337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</row>
    <row r="57" spans="1:83" ht="12.75" customHeight="1" thickBot="1" x14ac:dyDescent="0.25">
      <c r="A57" s="109">
        <f>IF('СПИСОК КЛАССА'!I57&gt;0,1,0)</f>
        <v>0</v>
      </c>
      <c r="B57" s="76">
        <v>33</v>
      </c>
      <c r="C57" s="77" t="str">
        <f>IF(NOT(ISBLANK('СПИСОК КЛАССА'!C57)),'СПИСОК КЛАССА'!C57,"")</f>
        <v/>
      </c>
      <c r="D57" s="106" t="str">
        <f>IF(NOT(ISBLANK('СПИСОК КЛАССА'!D57)),IF($A57=1,'СПИСОК КЛАССА'!D57, "УЧЕНИК НЕ ВЫПОЛНЯЛ РАБОТУ"),"")</f>
        <v/>
      </c>
      <c r="E57" s="421" t="str">
        <f>IF($C57&lt;&gt;"",'СПИСОК КЛАССА'!I57,"")</f>
        <v/>
      </c>
      <c r="F57" s="281" t="e">
        <f>IF(HLOOKUP(Ответы_учащихся!$E57,КЛЮЧИ!$C$5:$D$20,Ответы_учащихся!F$11+1)=Ввод_данных!F57,1,IF(Ввод_данных!F57="N","N",0))</f>
        <v>#N/A</v>
      </c>
      <c r="G57" s="150" t="e">
        <f>IF(HLOOKUP(Ответы_учащихся!$E57,КЛЮЧИ!$C$5:$D$20,Ответы_учащихся!G$11+1)=Ввод_данных!G57,1,IF(Ввод_данных!G57="N","N",0))</f>
        <v>#N/A</v>
      </c>
      <c r="H57" s="150" t="e">
        <f>IF(HLOOKUP(Ответы_учащихся!$E57,КЛЮЧИ!$C$5:$D$20,Ответы_учащихся!H$11+1)=Ввод_данных!H57,1,IF(Ввод_данных!H57="N","N",0))</f>
        <v>#N/A</v>
      </c>
      <c r="I57" s="150" t="e">
        <f>IF(HLOOKUP(Ответы_учащихся!$E57,КЛЮЧИ!$C$5:$D$20,Ответы_учащихся!I$11+1)=Ввод_данных!I57,1,IF(Ввод_данных!I57="N","N",0))</f>
        <v>#N/A</v>
      </c>
      <c r="J57" s="150" t="e">
        <f>IF(HLOOKUP(Ответы_учащихся!$E57,КЛЮЧИ!$C$5:$D$20,Ответы_учащихся!J$11+1)=Ввод_данных!J57,1,IF(Ввод_данных!J57="N","N",0))</f>
        <v>#N/A</v>
      </c>
      <c r="K57" s="150" t="e">
        <f>IF(HLOOKUP(Ответы_учащихся!$E57,КЛЮЧИ!$C$5:$D$20,Ответы_учащихся!K$11+1)=Ввод_данных!K57,1,IF(Ввод_данных!K57="N","N",0))</f>
        <v>#N/A</v>
      </c>
      <c r="L57" s="150" t="e">
        <f>IF(HLOOKUP(Ответы_учащихся!$E57,КЛЮЧИ!$C$5:$D$20,Ответы_учащихся!L$11+1)=Ввод_данных!L57,1,IF(Ввод_данных!L57="N","N",0))</f>
        <v>#N/A</v>
      </c>
      <c r="M57" s="150" t="e">
        <f>IF(HLOOKUP(Ответы_учащихся!$E57,КЛЮЧИ!$C$5:$D$20,Ответы_учащихся!M$11+1)=Ввод_данных!M57,1,IF(Ввод_данных!M57="N","N",0))</f>
        <v>#N/A</v>
      </c>
      <c r="N57" s="150" t="e">
        <f>IF(HLOOKUP(Ответы_учащихся!$E57,КЛЮЧИ!$C$5:$D$20,Ответы_учащихся!N$11+1)=Ввод_данных!N57,1,IF(Ввод_данных!N57="N","N",0))</f>
        <v>#N/A</v>
      </c>
      <c r="O57" s="150" t="e">
        <f>IF(HLOOKUP(Ответы_учащихся!$E57,КЛЮЧИ!$C$5:$D$20,Ответы_учащихся!O$11+1)=Ввод_данных!O57,1,IF(Ввод_данных!O57="N","N",0))</f>
        <v>#N/A</v>
      </c>
      <c r="P57" s="150" t="e">
        <f>IF(HLOOKUP(Ответы_учащихся!$E57,КЛЮЧИ!$C$5:$D$20,Ответы_учащихся!P$11+1)=Ввод_данных!P57,1,IF(Ввод_данных!P57="N","N",0))</f>
        <v>#N/A</v>
      </c>
      <c r="Q57" s="150" t="e">
        <f>IF(HLOOKUP(Ответы_учащихся!$E57,КЛЮЧИ!$C$5:$D$20,Ответы_учащихся!Q$11+1)=Ввод_данных!Q57,1,IF(Ввод_данных!Q57="N","N",0))</f>
        <v>#N/A</v>
      </c>
      <c r="R57" s="163" t="e">
        <f>IF(HLOOKUP(Ответы_учащихся!$E57,КЛЮЧИ!$C$5:$D$20,Ответы_учащихся!R$11+1)=Ввод_данных!R57,2,IF(Ввод_данных!R57="N","N",0))</f>
        <v>#N/A</v>
      </c>
      <c r="S57" s="163" t="e">
        <f>IF(HLOOKUP(Ответы_учащихся!$E57,КЛЮЧИ!$C$5:$D$20,Ответы_учащихся!S$11+1)=Ввод_данных!S57,2,IF(Ввод_данных!S57="N","N",0))</f>
        <v>#N/A</v>
      </c>
      <c r="T57" s="163" t="e">
        <f>IF(HLOOKUP(Ответы_учащихся!$E57,КЛЮЧИ!$C$5:$D$20,Ответы_учащихся!T$11+1)=Ввод_данных!T57,2,IF(Ввод_данных!T57="N","N",0))</f>
        <v>#N/A</v>
      </c>
      <c r="U57" s="163" t="e">
        <f>IF(HLOOKUP(Ответы_учащихся!$E57,КЛЮЧИ!$C$5:$D$21,Ответы_учащихся!U$11+1)=Ввод_данных!U57,2,IF(Ввод_данных!U57="N","N",0))</f>
        <v>#N/A</v>
      </c>
      <c r="V57" s="163"/>
      <c r="W57" s="163"/>
      <c r="X57" s="163"/>
      <c r="Y57" s="163"/>
      <c r="Z57" s="163"/>
      <c r="AA57" s="163"/>
      <c r="AB57" s="150"/>
      <c r="AC57" s="150"/>
      <c r="AD57" s="150"/>
      <c r="AE57" s="150"/>
      <c r="AF57" s="150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124"/>
      <c r="AU57" s="126" t="str">
        <f t="shared" ca="1" si="7"/>
        <v/>
      </c>
      <c r="AV57" s="105" t="str">
        <f t="shared" ca="1" si="8"/>
        <v/>
      </c>
      <c r="AW57" s="236" t="str">
        <f t="shared" ca="1" si="9"/>
        <v/>
      </c>
      <c r="AX57" s="237" t="str">
        <f t="shared" ca="1" si="10"/>
        <v/>
      </c>
      <c r="AY57" s="236" t="str">
        <f t="shared" ca="1" si="11"/>
        <v/>
      </c>
      <c r="AZ57" s="237" t="str">
        <f t="shared" ca="1" si="12"/>
        <v/>
      </c>
      <c r="BA57" s="238" t="str">
        <f t="shared" ca="1" si="13"/>
        <v/>
      </c>
      <c r="BB57" s="181"/>
      <c r="BC57" s="196" t="str">
        <f t="shared" si="14"/>
        <v/>
      </c>
      <c r="BD57" s="196" t="str">
        <f t="shared" si="14"/>
        <v/>
      </c>
      <c r="BE57" s="196" t="str">
        <f t="shared" si="14"/>
        <v/>
      </c>
      <c r="BF57" s="196" t="str">
        <f t="shared" si="14"/>
        <v/>
      </c>
      <c r="BG57" s="196" t="str">
        <f t="shared" si="14"/>
        <v/>
      </c>
      <c r="BH57" s="196" t="str">
        <f t="shared" si="14"/>
        <v/>
      </c>
      <c r="BI57" s="196" t="str">
        <f t="shared" si="14"/>
        <v/>
      </c>
      <c r="BJ57" s="168"/>
      <c r="BK57" s="168"/>
      <c r="BL57" s="337"/>
      <c r="BM57" s="337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</row>
    <row r="58" spans="1:83" ht="12.75" customHeight="1" thickBot="1" x14ac:dyDescent="0.25">
      <c r="A58" s="109">
        <f>IF('СПИСОК КЛАССА'!I58&gt;0,1,0)</f>
        <v>0</v>
      </c>
      <c r="B58" s="76">
        <v>34</v>
      </c>
      <c r="C58" s="77" t="str">
        <f>IF(NOT(ISBLANK('СПИСОК КЛАССА'!C58)),'СПИСОК КЛАССА'!C58,"")</f>
        <v/>
      </c>
      <c r="D58" s="106" t="str">
        <f>IF(NOT(ISBLANK('СПИСОК КЛАССА'!D58)),IF($A58=1,'СПИСОК КЛАССА'!D58, "УЧЕНИК НЕ ВЫПОЛНЯЛ РАБОТУ"),"")</f>
        <v/>
      </c>
      <c r="E58" s="421" t="str">
        <f>IF($C58&lt;&gt;"",'СПИСОК КЛАССА'!I58,"")</f>
        <v/>
      </c>
      <c r="F58" s="281" t="e">
        <f>IF(HLOOKUP(Ответы_учащихся!$E58,КЛЮЧИ!$C$5:$D$20,Ответы_учащихся!F$11+1)=Ввод_данных!F58,1,IF(Ввод_данных!F58="N","N",0))</f>
        <v>#N/A</v>
      </c>
      <c r="G58" s="150" t="e">
        <f>IF(HLOOKUP(Ответы_учащихся!$E58,КЛЮЧИ!$C$5:$D$20,Ответы_учащихся!G$11+1)=Ввод_данных!G58,1,IF(Ввод_данных!G58="N","N",0))</f>
        <v>#N/A</v>
      </c>
      <c r="H58" s="150" t="e">
        <f>IF(HLOOKUP(Ответы_учащихся!$E58,КЛЮЧИ!$C$5:$D$20,Ответы_учащихся!H$11+1)=Ввод_данных!H58,1,IF(Ввод_данных!H58="N","N",0))</f>
        <v>#N/A</v>
      </c>
      <c r="I58" s="150" t="e">
        <f>IF(HLOOKUP(Ответы_учащихся!$E58,КЛЮЧИ!$C$5:$D$20,Ответы_учащихся!I$11+1)=Ввод_данных!I58,1,IF(Ввод_данных!I58="N","N",0))</f>
        <v>#N/A</v>
      </c>
      <c r="J58" s="150" t="e">
        <f>IF(HLOOKUP(Ответы_учащихся!$E58,КЛЮЧИ!$C$5:$D$20,Ответы_учащихся!J$11+1)=Ввод_данных!J58,1,IF(Ввод_данных!J58="N","N",0))</f>
        <v>#N/A</v>
      </c>
      <c r="K58" s="150" t="e">
        <f>IF(HLOOKUP(Ответы_учащихся!$E58,КЛЮЧИ!$C$5:$D$20,Ответы_учащихся!K$11+1)=Ввод_данных!K58,1,IF(Ввод_данных!K58="N","N",0))</f>
        <v>#N/A</v>
      </c>
      <c r="L58" s="150" t="e">
        <f>IF(HLOOKUP(Ответы_учащихся!$E58,КЛЮЧИ!$C$5:$D$20,Ответы_учащихся!L$11+1)=Ввод_данных!L58,1,IF(Ввод_данных!L58="N","N",0))</f>
        <v>#N/A</v>
      </c>
      <c r="M58" s="150" t="e">
        <f>IF(HLOOKUP(Ответы_учащихся!$E58,КЛЮЧИ!$C$5:$D$20,Ответы_учащихся!M$11+1)=Ввод_данных!M58,1,IF(Ввод_данных!M58="N","N",0))</f>
        <v>#N/A</v>
      </c>
      <c r="N58" s="150" t="e">
        <f>IF(HLOOKUP(Ответы_учащихся!$E58,КЛЮЧИ!$C$5:$D$20,Ответы_учащихся!N$11+1)=Ввод_данных!N58,1,IF(Ввод_данных!N58="N","N",0))</f>
        <v>#N/A</v>
      </c>
      <c r="O58" s="150" t="e">
        <f>IF(HLOOKUP(Ответы_учащихся!$E58,КЛЮЧИ!$C$5:$D$20,Ответы_учащихся!O$11+1)=Ввод_данных!O58,1,IF(Ввод_данных!O58="N","N",0))</f>
        <v>#N/A</v>
      </c>
      <c r="P58" s="150" t="e">
        <f>IF(HLOOKUP(Ответы_учащихся!$E58,КЛЮЧИ!$C$5:$D$20,Ответы_учащихся!P$11+1)=Ввод_данных!P58,1,IF(Ввод_данных!P58="N","N",0))</f>
        <v>#N/A</v>
      </c>
      <c r="Q58" s="150" t="e">
        <f>IF(HLOOKUP(Ответы_учащихся!$E58,КЛЮЧИ!$C$5:$D$20,Ответы_учащихся!Q$11+1)=Ввод_данных!Q58,1,IF(Ввод_данных!Q58="N","N",0))</f>
        <v>#N/A</v>
      </c>
      <c r="R58" s="163" t="e">
        <f>IF(HLOOKUP(Ответы_учащихся!$E58,КЛЮЧИ!$C$5:$D$20,Ответы_учащихся!R$11+1)=Ввод_данных!R58,2,IF(Ввод_данных!R58="N","N",0))</f>
        <v>#N/A</v>
      </c>
      <c r="S58" s="163" t="e">
        <f>IF(HLOOKUP(Ответы_учащихся!$E58,КЛЮЧИ!$C$5:$D$20,Ответы_учащихся!S$11+1)=Ввод_данных!S58,2,IF(Ввод_данных!S58="N","N",0))</f>
        <v>#N/A</v>
      </c>
      <c r="T58" s="163" t="e">
        <f>IF(HLOOKUP(Ответы_учащихся!$E58,КЛЮЧИ!$C$5:$D$20,Ответы_учащихся!T$11+1)=Ввод_данных!T58,2,IF(Ввод_данных!T58="N","N",0))</f>
        <v>#N/A</v>
      </c>
      <c r="U58" s="163" t="e">
        <f>IF(HLOOKUP(Ответы_учащихся!$E58,КЛЮЧИ!$C$5:$D$21,Ответы_учащихся!U$11+1)=Ввод_данных!U58,2,IF(Ввод_данных!U58="N","N",0))</f>
        <v>#N/A</v>
      </c>
      <c r="V58" s="163"/>
      <c r="W58" s="163"/>
      <c r="X58" s="163"/>
      <c r="Y58" s="163"/>
      <c r="Z58" s="163"/>
      <c r="AA58" s="163"/>
      <c r="AB58" s="150"/>
      <c r="AC58" s="150"/>
      <c r="AD58" s="150"/>
      <c r="AE58" s="150"/>
      <c r="AF58" s="150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124"/>
      <c r="AU58" s="126" t="str">
        <f t="shared" ca="1" si="7"/>
        <v/>
      </c>
      <c r="AV58" s="105" t="str">
        <f t="shared" ca="1" si="8"/>
        <v/>
      </c>
      <c r="AW58" s="236" t="str">
        <f t="shared" ca="1" si="9"/>
        <v/>
      </c>
      <c r="AX58" s="237" t="str">
        <f t="shared" ca="1" si="10"/>
        <v/>
      </c>
      <c r="AY58" s="236" t="str">
        <f t="shared" ca="1" si="11"/>
        <v/>
      </c>
      <c r="AZ58" s="237" t="str">
        <f t="shared" ca="1" si="12"/>
        <v/>
      </c>
      <c r="BA58" s="238" t="str">
        <f t="shared" ca="1" si="13"/>
        <v/>
      </c>
      <c r="BB58" s="181"/>
      <c r="BC58" s="196" t="str">
        <f t="shared" si="14"/>
        <v/>
      </c>
      <c r="BD58" s="196" t="str">
        <f t="shared" si="14"/>
        <v/>
      </c>
      <c r="BE58" s="196" t="str">
        <f t="shared" si="14"/>
        <v/>
      </c>
      <c r="BF58" s="196" t="str">
        <f t="shared" si="14"/>
        <v/>
      </c>
      <c r="BG58" s="196" t="str">
        <f t="shared" si="14"/>
        <v/>
      </c>
      <c r="BH58" s="196" t="str">
        <f t="shared" si="14"/>
        <v/>
      </c>
      <c r="BI58" s="196" t="str">
        <f t="shared" si="14"/>
        <v/>
      </c>
      <c r="BJ58" s="168"/>
      <c r="BK58" s="168"/>
      <c r="BL58" s="337"/>
      <c r="BM58" s="337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</row>
    <row r="59" spans="1:83" ht="12.75" customHeight="1" thickBot="1" x14ac:dyDescent="0.25">
      <c r="A59" s="109">
        <f>IF('СПИСОК КЛАССА'!I59&gt;0,1,0)</f>
        <v>0</v>
      </c>
      <c r="B59" s="76">
        <v>35</v>
      </c>
      <c r="C59" s="77" t="str">
        <f>IF(NOT(ISBLANK('СПИСОК КЛАССА'!C59)),'СПИСОК КЛАССА'!C59,"")</f>
        <v/>
      </c>
      <c r="D59" s="106" t="str">
        <f>IF(NOT(ISBLANK('СПИСОК КЛАССА'!D59)),IF($A59=1,'СПИСОК КЛАССА'!D59, "УЧЕНИК НЕ ВЫПОЛНЯЛ РАБОТУ"),"")</f>
        <v/>
      </c>
      <c r="E59" s="421" t="str">
        <f>IF($C59&lt;&gt;"",'СПИСОК КЛАССА'!I59,"")</f>
        <v/>
      </c>
      <c r="F59" s="281" t="e">
        <f>IF(HLOOKUP(Ответы_учащихся!$E59,КЛЮЧИ!$C$5:$D$20,Ответы_учащихся!F$11+1)=Ввод_данных!F59,1,IF(Ввод_данных!F59="N","N",0))</f>
        <v>#N/A</v>
      </c>
      <c r="G59" s="150" t="e">
        <f>IF(HLOOKUP(Ответы_учащихся!$E59,КЛЮЧИ!$C$5:$D$20,Ответы_учащихся!G$11+1)=Ввод_данных!G59,1,IF(Ввод_данных!G59="N","N",0))</f>
        <v>#N/A</v>
      </c>
      <c r="H59" s="150" t="e">
        <f>IF(HLOOKUP(Ответы_учащихся!$E59,КЛЮЧИ!$C$5:$D$20,Ответы_учащихся!H$11+1)=Ввод_данных!H59,1,IF(Ввод_данных!H59="N","N",0))</f>
        <v>#N/A</v>
      </c>
      <c r="I59" s="150" t="e">
        <f>IF(HLOOKUP(Ответы_учащихся!$E59,КЛЮЧИ!$C$5:$D$20,Ответы_учащихся!I$11+1)=Ввод_данных!I59,1,IF(Ввод_данных!I59="N","N",0))</f>
        <v>#N/A</v>
      </c>
      <c r="J59" s="150" t="e">
        <f>IF(HLOOKUP(Ответы_учащихся!$E59,КЛЮЧИ!$C$5:$D$20,Ответы_учащихся!J$11+1)=Ввод_данных!J59,1,IF(Ввод_данных!J59="N","N",0))</f>
        <v>#N/A</v>
      </c>
      <c r="K59" s="150" t="e">
        <f>IF(HLOOKUP(Ответы_учащихся!$E59,КЛЮЧИ!$C$5:$D$20,Ответы_учащихся!K$11+1)=Ввод_данных!K59,1,IF(Ввод_данных!K59="N","N",0))</f>
        <v>#N/A</v>
      </c>
      <c r="L59" s="150" t="e">
        <f>IF(HLOOKUP(Ответы_учащихся!$E59,КЛЮЧИ!$C$5:$D$20,Ответы_учащихся!L$11+1)=Ввод_данных!L59,1,IF(Ввод_данных!L59="N","N",0))</f>
        <v>#N/A</v>
      </c>
      <c r="M59" s="150" t="e">
        <f>IF(HLOOKUP(Ответы_учащихся!$E59,КЛЮЧИ!$C$5:$D$20,Ответы_учащихся!M$11+1)=Ввод_данных!M59,1,IF(Ввод_данных!M59="N","N",0))</f>
        <v>#N/A</v>
      </c>
      <c r="N59" s="150" t="e">
        <f>IF(HLOOKUP(Ответы_учащихся!$E59,КЛЮЧИ!$C$5:$D$20,Ответы_учащихся!N$11+1)=Ввод_данных!N59,1,IF(Ввод_данных!N59="N","N",0))</f>
        <v>#N/A</v>
      </c>
      <c r="O59" s="150" t="e">
        <f>IF(HLOOKUP(Ответы_учащихся!$E59,КЛЮЧИ!$C$5:$D$20,Ответы_учащихся!O$11+1)=Ввод_данных!O59,1,IF(Ввод_данных!O59="N","N",0))</f>
        <v>#N/A</v>
      </c>
      <c r="P59" s="150" t="e">
        <f>IF(HLOOKUP(Ответы_учащихся!$E59,КЛЮЧИ!$C$5:$D$20,Ответы_учащихся!P$11+1)=Ввод_данных!P59,1,IF(Ввод_данных!P59="N","N",0))</f>
        <v>#N/A</v>
      </c>
      <c r="Q59" s="150" t="e">
        <f>IF(HLOOKUP(Ответы_учащихся!$E59,КЛЮЧИ!$C$5:$D$20,Ответы_учащихся!Q$11+1)=Ввод_данных!Q59,1,IF(Ввод_данных!Q59="N","N",0))</f>
        <v>#N/A</v>
      </c>
      <c r="R59" s="163" t="e">
        <f>IF(HLOOKUP(Ответы_учащихся!$E59,КЛЮЧИ!$C$5:$D$20,Ответы_учащихся!R$11+1)=Ввод_данных!R59,2,IF(Ввод_данных!R59="N","N",0))</f>
        <v>#N/A</v>
      </c>
      <c r="S59" s="163" t="e">
        <f>IF(HLOOKUP(Ответы_учащихся!$E59,КЛЮЧИ!$C$5:$D$20,Ответы_учащихся!S$11+1)=Ввод_данных!S59,2,IF(Ввод_данных!S59="N","N",0))</f>
        <v>#N/A</v>
      </c>
      <c r="T59" s="163" t="e">
        <f>IF(HLOOKUP(Ответы_учащихся!$E59,КЛЮЧИ!$C$5:$D$20,Ответы_учащихся!T$11+1)=Ввод_данных!T59,2,IF(Ввод_данных!T59="N","N",0))</f>
        <v>#N/A</v>
      </c>
      <c r="U59" s="163" t="e">
        <f>IF(HLOOKUP(Ответы_учащихся!$E59,КЛЮЧИ!$C$5:$D$21,Ответы_учащихся!U$11+1)=Ввод_данных!U59,2,IF(Ввод_данных!U59="N","N",0))</f>
        <v>#N/A</v>
      </c>
      <c r="V59" s="163"/>
      <c r="W59" s="163"/>
      <c r="X59" s="163"/>
      <c r="Y59" s="163"/>
      <c r="Z59" s="163"/>
      <c r="AA59" s="163"/>
      <c r="AB59" s="150"/>
      <c r="AC59" s="150"/>
      <c r="AD59" s="150"/>
      <c r="AE59" s="150"/>
      <c r="AF59" s="150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124"/>
      <c r="AU59" s="126" t="str">
        <f t="shared" ca="1" si="7"/>
        <v/>
      </c>
      <c r="AV59" s="105" t="str">
        <f t="shared" ca="1" si="8"/>
        <v/>
      </c>
      <c r="AW59" s="236" t="str">
        <f t="shared" ca="1" si="9"/>
        <v/>
      </c>
      <c r="AX59" s="237" t="str">
        <f t="shared" ca="1" si="10"/>
        <v/>
      </c>
      <c r="AY59" s="236" t="str">
        <f t="shared" ca="1" si="11"/>
        <v/>
      </c>
      <c r="AZ59" s="237" t="str">
        <f t="shared" ca="1" si="12"/>
        <v/>
      </c>
      <c r="BA59" s="238" t="str">
        <f t="shared" ca="1" si="13"/>
        <v/>
      </c>
      <c r="BB59" s="181"/>
      <c r="BC59" s="196" t="str">
        <f t="shared" si="14"/>
        <v/>
      </c>
      <c r="BD59" s="196" t="str">
        <f t="shared" si="14"/>
        <v/>
      </c>
      <c r="BE59" s="196" t="str">
        <f t="shared" si="14"/>
        <v/>
      </c>
      <c r="BF59" s="196" t="str">
        <f t="shared" si="14"/>
        <v/>
      </c>
      <c r="BG59" s="196" t="str">
        <f t="shared" si="14"/>
        <v/>
      </c>
      <c r="BH59" s="196" t="str">
        <f t="shared" si="14"/>
        <v/>
      </c>
      <c r="BI59" s="196" t="str">
        <f t="shared" si="14"/>
        <v/>
      </c>
      <c r="BJ59" s="168"/>
      <c r="BK59" s="168"/>
      <c r="BL59" s="337"/>
      <c r="BM59" s="337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</row>
    <row r="60" spans="1:83" ht="12.75" customHeight="1" thickBot="1" x14ac:dyDescent="0.25">
      <c r="A60" s="109">
        <f>IF('СПИСОК КЛАССА'!I60&gt;0,1,0)</f>
        <v>0</v>
      </c>
      <c r="B60" s="76">
        <v>36</v>
      </c>
      <c r="C60" s="77" t="str">
        <f>IF(NOT(ISBLANK('СПИСОК КЛАССА'!C60)),'СПИСОК КЛАССА'!C60,"")</f>
        <v/>
      </c>
      <c r="D60" s="106" t="str">
        <f>IF(NOT(ISBLANK('СПИСОК КЛАССА'!D60)),IF($A60=1,'СПИСОК КЛАССА'!D60, "УЧЕНИК НЕ ВЫПОЛНЯЛ РАБОТУ"),"")</f>
        <v/>
      </c>
      <c r="E60" s="421" t="str">
        <f>IF($C60&lt;&gt;"",'СПИСОК КЛАССА'!I60,"")</f>
        <v/>
      </c>
      <c r="F60" s="281" t="e">
        <f>IF(HLOOKUP(Ответы_учащихся!$E60,КЛЮЧИ!$C$5:$D$20,Ответы_учащихся!F$11+1)=Ввод_данных!F60,1,IF(Ввод_данных!F60="N","N",0))</f>
        <v>#N/A</v>
      </c>
      <c r="G60" s="150" t="e">
        <f>IF(HLOOKUP(Ответы_учащихся!$E60,КЛЮЧИ!$C$5:$D$20,Ответы_учащихся!G$11+1)=Ввод_данных!G60,1,IF(Ввод_данных!G60="N","N",0))</f>
        <v>#N/A</v>
      </c>
      <c r="H60" s="150" t="e">
        <f>IF(HLOOKUP(Ответы_учащихся!$E60,КЛЮЧИ!$C$5:$D$20,Ответы_учащихся!H$11+1)=Ввод_данных!H60,1,IF(Ввод_данных!H60="N","N",0))</f>
        <v>#N/A</v>
      </c>
      <c r="I60" s="150" t="e">
        <f>IF(HLOOKUP(Ответы_учащихся!$E60,КЛЮЧИ!$C$5:$D$20,Ответы_учащихся!I$11+1)=Ввод_данных!I60,1,IF(Ввод_данных!I60="N","N",0))</f>
        <v>#N/A</v>
      </c>
      <c r="J60" s="150" t="e">
        <f>IF(HLOOKUP(Ответы_учащихся!$E60,КЛЮЧИ!$C$5:$D$20,Ответы_учащихся!J$11+1)=Ввод_данных!J60,1,IF(Ввод_данных!J60="N","N",0))</f>
        <v>#N/A</v>
      </c>
      <c r="K60" s="150" t="e">
        <f>IF(HLOOKUP(Ответы_учащихся!$E60,КЛЮЧИ!$C$5:$D$20,Ответы_учащихся!K$11+1)=Ввод_данных!K60,1,IF(Ввод_данных!K60="N","N",0))</f>
        <v>#N/A</v>
      </c>
      <c r="L60" s="150" t="e">
        <f>IF(HLOOKUP(Ответы_учащихся!$E60,КЛЮЧИ!$C$5:$D$20,Ответы_учащихся!L$11+1)=Ввод_данных!L60,1,IF(Ввод_данных!L60="N","N",0))</f>
        <v>#N/A</v>
      </c>
      <c r="M60" s="150" t="e">
        <f>IF(HLOOKUP(Ответы_учащихся!$E60,КЛЮЧИ!$C$5:$D$20,Ответы_учащихся!M$11+1)=Ввод_данных!M60,1,IF(Ввод_данных!M60="N","N",0))</f>
        <v>#N/A</v>
      </c>
      <c r="N60" s="150" t="e">
        <f>IF(HLOOKUP(Ответы_учащихся!$E60,КЛЮЧИ!$C$5:$D$20,Ответы_учащихся!N$11+1)=Ввод_данных!N60,1,IF(Ввод_данных!N60="N","N",0))</f>
        <v>#N/A</v>
      </c>
      <c r="O60" s="150" t="e">
        <f>IF(HLOOKUP(Ответы_учащихся!$E60,КЛЮЧИ!$C$5:$D$20,Ответы_учащихся!O$11+1)=Ввод_данных!O60,1,IF(Ввод_данных!O60="N","N",0))</f>
        <v>#N/A</v>
      </c>
      <c r="P60" s="150" t="e">
        <f>IF(HLOOKUP(Ответы_учащихся!$E60,КЛЮЧИ!$C$5:$D$20,Ответы_учащихся!P$11+1)=Ввод_данных!P60,1,IF(Ввод_данных!P60="N","N",0))</f>
        <v>#N/A</v>
      </c>
      <c r="Q60" s="150" t="e">
        <f>IF(HLOOKUP(Ответы_учащихся!$E60,КЛЮЧИ!$C$5:$D$20,Ответы_учащихся!Q$11+1)=Ввод_данных!Q60,1,IF(Ввод_данных!Q60="N","N",0))</f>
        <v>#N/A</v>
      </c>
      <c r="R60" s="163" t="e">
        <f>IF(HLOOKUP(Ответы_учащихся!$E60,КЛЮЧИ!$C$5:$D$20,Ответы_учащихся!R$11+1)=Ввод_данных!R60,2,IF(Ввод_данных!R60="N","N",0))</f>
        <v>#N/A</v>
      </c>
      <c r="S60" s="163" t="e">
        <f>IF(HLOOKUP(Ответы_учащихся!$E60,КЛЮЧИ!$C$5:$D$20,Ответы_учащихся!S$11+1)=Ввод_данных!S60,2,IF(Ввод_данных!S60="N","N",0))</f>
        <v>#N/A</v>
      </c>
      <c r="T60" s="163" t="e">
        <f>IF(HLOOKUP(Ответы_учащихся!$E60,КЛЮЧИ!$C$5:$D$20,Ответы_учащихся!T$11+1)=Ввод_данных!T60,2,IF(Ввод_данных!T60="N","N",0))</f>
        <v>#N/A</v>
      </c>
      <c r="U60" s="163" t="e">
        <f>IF(HLOOKUP(Ответы_учащихся!$E60,КЛЮЧИ!$C$5:$D$21,Ответы_учащихся!U$11+1)=Ввод_данных!U60,2,IF(Ввод_данных!U60="N","N",0))</f>
        <v>#N/A</v>
      </c>
      <c r="V60" s="163"/>
      <c r="W60" s="163"/>
      <c r="X60" s="163"/>
      <c r="Y60" s="163"/>
      <c r="Z60" s="163"/>
      <c r="AA60" s="163"/>
      <c r="AB60" s="150"/>
      <c r="AC60" s="150"/>
      <c r="AD60" s="150"/>
      <c r="AE60" s="150"/>
      <c r="AF60" s="150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124"/>
      <c r="AU60" s="126" t="str">
        <f t="shared" ca="1" si="7"/>
        <v/>
      </c>
      <c r="AV60" s="105" t="str">
        <f t="shared" ca="1" si="8"/>
        <v/>
      </c>
      <c r="AW60" s="236" t="str">
        <f t="shared" ca="1" si="9"/>
        <v/>
      </c>
      <c r="AX60" s="237" t="str">
        <f t="shared" ca="1" si="10"/>
        <v/>
      </c>
      <c r="AY60" s="236" t="str">
        <f t="shared" ca="1" si="11"/>
        <v/>
      </c>
      <c r="AZ60" s="237" t="str">
        <f t="shared" ca="1" si="12"/>
        <v/>
      </c>
      <c r="BA60" s="238" t="str">
        <f t="shared" ca="1" si="13"/>
        <v/>
      </c>
      <c r="BB60" s="181"/>
      <c r="BC60" s="196" t="str">
        <f t="shared" si="14"/>
        <v/>
      </c>
      <c r="BD60" s="196" t="str">
        <f t="shared" si="14"/>
        <v/>
      </c>
      <c r="BE60" s="196" t="str">
        <f t="shared" si="14"/>
        <v/>
      </c>
      <c r="BF60" s="196" t="str">
        <f t="shared" si="14"/>
        <v/>
      </c>
      <c r="BG60" s="196" t="str">
        <f t="shared" si="14"/>
        <v/>
      </c>
      <c r="BH60" s="196" t="str">
        <f t="shared" si="14"/>
        <v/>
      </c>
      <c r="BI60" s="196" t="str">
        <f t="shared" si="14"/>
        <v/>
      </c>
      <c r="BJ60" s="168"/>
      <c r="BK60" s="168"/>
      <c r="BL60" s="337"/>
      <c r="BM60" s="337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</row>
    <row r="61" spans="1:83" ht="12.75" customHeight="1" thickBot="1" x14ac:dyDescent="0.25">
      <c r="A61" s="109">
        <f>IF('СПИСОК КЛАССА'!I61&gt;0,1,0)</f>
        <v>0</v>
      </c>
      <c r="B61" s="76">
        <v>37</v>
      </c>
      <c r="C61" s="77" t="str">
        <f>IF(NOT(ISBLANK('СПИСОК КЛАССА'!C61)),'СПИСОК КЛАССА'!C61,"")</f>
        <v/>
      </c>
      <c r="D61" s="106" t="str">
        <f>IF(NOT(ISBLANK('СПИСОК КЛАССА'!D61)),IF($A61=1,'СПИСОК КЛАССА'!D61, "УЧЕНИК НЕ ВЫПОЛНЯЛ РАБОТУ"),"")</f>
        <v/>
      </c>
      <c r="E61" s="421" t="str">
        <f>IF($C61&lt;&gt;"",'СПИСОК КЛАССА'!I61,"")</f>
        <v/>
      </c>
      <c r="F61" s="281" t="e">
        <f>IF(HLOOKUP(Ответы_учащихся!$E61,КЛЮЧИ!$C$5:$D$20,Ответы_учащихся!F$11+1)=Ввод_данных!F61,1,IF(Ввод_данных!F61="N","N",0))</f>
        <v>#N/A</v>
      </c>
      <c r="G61" s="150" t="e">
        <f>IF(HLOOKUP(Ответы_учащихся!$E61,КЛЮЧИ!$C$5:$D$20,Ответы_учащихся!G$11+1)=Ввод_данных!G61,1,IF(Ввод_данных!G61="N","N",0))</f>
        <v>#N/A</v>
      </c>
      <c r="H61" s="150" t="e">
        <f>IF(HLOOKUP(Ответы_учащихся!$E61,КЛЮЧИ!$C$5:$D$20,Ответы_учащихся!H$11+1)=Ввод_данных!H61,1,IF(Ввод_данных!H61="N","N",0))</f>
        <v>#N/A</v>
      </c>
      <c r="I61" s="150" t="e">
        <f>IF(HLOOKUP(Ответы_учащихся!$E61,КЛЮЧИ!$C$5:$D$20,Ответы_учащихся!I$11+1)=Ввод_данных!I61,1,IF(Ввод_данных!I61="N","N",0))</f>
        <v>#N/A</v>
      </c>
      <c r="J61" s="150" t="e">
        <f>IF(HLOOKUP(Ответы_учащихся!$E61,КЛЮЧИ!$C$5:$D$20,Ответы_учащихся!J$11+1)=Ввод_данных!J61,1,IF(Ввод_данных!J61="N","N",0))</f>
        <v>#N/A</v>
      </c>
      <c r="K61" s="150" t="e">
        <f>IF(HLOOKUP(Ответы_учащихся!$E61,КЛЮЧИ!$C$5:$D$20,Ответы_учащихся!K$11+1)=Ввод_данных!K61,1,IF(Ввод_данных!K61="N","N",0))</f>
        <v>#N/A</v>
      </c>
      <c r="L61" s="150" t="e">
        <f>IF(HLOOKUP(Ответы_учащихся!$E61,КЛЮЧИ!$C$5:$D$20,Ответы_учащихся!L$11+1)=Ввод_данных!L61,1,IF(Ввод_данных!L61="N","N",0))</f>
        <v>#N/A</v>
      </c>
      <c r="M61" s="150" t="e">
        <f>IF(HLOOKUP(Ответы_учащихся!$E61,КЛЮЧИ!$C$5:$D$20,Ответы_учащихся!M$11+1)=Ввод_данных!M61,1,IF(Ввод_данных!M61="N","N",0))</f>
        <v>#N/A</v>
      </c>
      <c r="N61" s="150" t="e">
        <f>IF(HLOOKUP(Ответы_учащихся!$E61,КЛЮЧИ!$C$5:$D$20,Ответы_учащихся!N$11+1)=Ввод_данных!N61,1,IF(Ввод_данных!N61="N","N",0))</f>
        <v>#N/A</v>
      </c>
      <c r="O61" s="150" t="e">
        <f>IF(HLOOKUP(Ответы_учащихся!$E61,КЛЮЧИ!$C$5:$D$20,Ответы_учащихся!O$11+1)=Ввод_данных!O61,1,IF(Ввод_данных!O61="N","N",0))</f>
        <v>#N/A</v>
      </c>
      <c r="P61" s="150" t="e">
        <f>IF(HLOOKUP(Ответы_учащихся!$E61,КЛЮЧИ!$C$5:$D$20,Ответы_учащихся!P$11+1)=Ввод_данных!P61,1,IF(Ввод_данных!P61="N","N",0))</f>
        <v>#N/A</v>
      </c>
      <c r="Q61" s="150" t="e">
        <f>IF(HLOOKUP(Ответы_учащихся!$E61,КЛЮЧИ!$C$5:$D$20,Ответы_учащихся!Q$11+1)=Ввод_данных!Q61,1,IF(Ввод_данных!Q61="N","N",0))</f>
        <v>#N/A</v>
      </c>
      <c r="R61" s="163" t="e">
        <f>IF(HLOOKUP(Ответы_учащихся!$E61,КЛЮЧИ!$C$5:$D$20,Ответы_учащихся!R$11+1)=Ввод_данных!R61,2,IF(Ввод_данных!R61="N","N",0))</f>
        <v>#N/A</v>
      </c>
      <c r="S61" s="163" t="e">
        <f>IF(HLOOKUP(Ответы_учащихся!$E61,КЛЮЧИ!$C$5:$D$20,Ответы_учащихся!S$11+1)=Ввод_данных!S61,2,IF(Ввод_данных!S61="N","N",0))</f>
        <v>#N/A</v>
      </c>
      <c r="T61" s="163" t="e">
        <f>IF(HLOOKUP(Ответы_учащихся!$E61,КЛЮЧИ!$C$5:$D$20,Ответы_учащихся!T$11+1)=Ввод_данных!T61,2,IF(Ввод_данных!T61="N","N",0))</f>
        <v>#N/A</v>
      </c>
      <c r="U61" s="163" t="e">
        <f>IF(HLOOKUP(Ответы_учащихся!$E61,КЛЮЧИ!$C$5:$D$21,Ответы_учащихся!U$11+1)=Ввод_данных!U61,2,IF(Ввод_данных!U61="N","N",0))</f>
        <v>#N/A</v>
      </c>
      <c r="V61" s="163"/>
      <c r="W61" s="163"/>
      <c r="X61" s="163"/>
      <c r="Y61" s="163"/>
      <c r="Z61" s="163"/>
      <c r="AA61" s="163"/>
      <c r="AB61" s="150"/>
      <c r="AC61" s="150"/>
      <c r="AD61" s="150"/>
      <c r="AE61" s="150"/>
      <c r="AF61" s="150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124"/>
      <c r="AU61" s="126" t="str">
        <f t="shared" ca="1" si="7"/>
        <v/>
      </c>
      <c r="AV61" s="105" t="str">
        <f t="shared" ca="1" si="8"/>
        <v/>
      </c>
      <c r="AW61" s="236" t="str">
        <f t="shared" ca="1" si="9"/>
        <v/>
      </c>
      <c r="AX61" s="237" t="str">
        <f t="shared" ca="1" si="10"/>
        <v/>
      </c>
      <c r="AY61" s="236" t="str">
        <f t="shared" ca="1" si="11"/>
        <v/>
      </c>
      <c r="AZ61" s="237" t="str">
        <f t="shared" ca="1" si="12"/>
        <v/>
      </c>
      <c r="BA61" s="238" t="str">
        <f t="shared" ca="1" si="13"/>
        <v/>
      </c>
      <c r="BB61" s="181"/>
      <c r="BC61" s="196" t="str">
        <f t="shared" si="14"/>
        <v/>
      </c>
      <c r="BD61" s="196" t="str">
        <f t="shared" si="14"/>
        <v/>
      </c>
      <c r="BE61" s="196" t="str">
        <f t="shared" si="14"/>
        <v/>
      </c>
      <c r="BF61" s="196" t="str">
        <f t="shared" si="14"/>
        <v/>
      </c>
      <c r="BG61" s="196" t="str">
        <f t="shared" si="14"/>
        <v/>
      </c>
      <c r="BH61" s="196" t="str">
        <f t="shared" si="14"/>
        <v/>
      </c>
      <c r="BI61" s="196" t="str">
        <f t="shared" si="14"/>
        <v/>
      </c>
      <c r="BJ61" s="168"/>
      <c r="BK61" s="168"/>
      <c r="BL61" s="337"/>
      <c r="BM61" s="337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</row>
    <row r="62" spans="1:83" ht="12.75" customHeight="1" thickBot="1" x14ac:dyDescent="0.25">
      <c r="A62" s="109">
        <f>IF('СПИСОК КЛАССА'!I62&gt;0,1,0)</f>
        <v>0</v>
      </c>
      <c r="B62" s="76">
        <v>38</v>
      </c>
      <c r="C62" s="77" t="str">
        <f>IF(NOT(ISBLANK('СПИСОК КЛАССА'!C62)),'СПИСОК КЛАССА'!C62,"")</f>
        <v/>
      </c>
      <c r="D62" s="106" t="str">
        <f>IF(NOT(ISBLANK('СПИСОК КЛАССА'!D62)),IF($A62=1,'СПИСОК КЛАССА'!D62, "УЧЕНИК НЕ ВЫПОЛНЯЛ РАБОТУ"),"")</f>
        <v/>
      </c>
      <c r="E62" s="421" t="str">
        <f>IF($C62&lt;&gt;"",'СПИСОК КЛАССА'!I62,"")</f>
        <v/>
      </c>
      <c r="F62" s="281" t="e">
        <f>IF(HLOOKUP(Ответы_учащихся!$E62,КЛЮЧИ!$C$5:$D$20,Ответы_учащихся!F$11+1)=Ввод_данных!F62,1,IF(Ввод_данных!F62="N","N",0))</f>
        <v>#N/A</v>
      </c>
      <c r="G62" s="150" t="e">
        <f>IF(HLOOKUP(Ответы_учащихся!$E62,КЛЮЧИ!$C$5:$D$20,Ответы_учащихся!G$11+1)=Ввод_данных!G62,1,IF(Ввод_данных!G62="N","N",0))</f>
        <v>#N/A</v>
      </c>
      <c r="H62" s="150" t="e">
        <f>IF(HLOOKUP(Ответы_учащихся!$E62,КЛЮЧИ!$C$5:$D$20,Ответы_учащихся!H$11+1)=Ввод_данных!H62,1,IF(Ввод_данных!H62="N","N",0))</f>
        <v>#N/A</v>
      </c>
      <c r="I62" s="150" t="e">
        <f>IF(HLOOKUP(Ответы_учащихся!$E62,КЛЮЧИ!$C$5:$D$20,Ответы_учащихся!I$11+1)=Ввод_данных!I62,1,IF(Ввод_данных!I62="N","N",0))</f>
        <v>#N/A</v>
      </c>
      <c r="J62" s="150" t="e">
        <f>IF(HLOOKUP(Ответы_учащихся!$E62,КЛЮЧИ!$C$5:$D$20,Ответы_учащихся!J$11+1)=Ввод_данных!J62,1,IF(Ввод_данных!J62="N","N",0))</f>
        <v>#N/A</v>
      </c>
      <c r="K62" s="150" t="e">
        <f>IF(HLOOKUP(Ответы_учащихся!$E62,КЛЮЧИ!$C$5:$D$20,Ответы_учащихся!K$11+1)=Ввод_данных!K62,1,IF(Ввод_данных!K62="N","N",0))</f>
        <v>#N/A</v>
      </c>
      <c r="L62" s="150" t="e">
        <f>IF(HLOOKUP(Ответы_учащихся!$E62,КЛЮЧИ!$C$5:$D$20,Ответы_учащихся!L$11+1)=Ввод_данных!L62,1,IF(Ввод_данных!L62="N","N",0))</f>
        <v>#N/A</v>
      </c>
      <c r="M62" s="150" t="e">
        <f>IF(HLOOKUP(Ответы_учащихся!$E62,КЛЮЧИ!$C$5:$D$20,Ответы_учащихся!M$11+1)=Ввод_данных!M62,1,IF(Ввод_данных!M62="N","N",0))</f>
        <v>#N/A</v>
      </c>
      <c r="N62" s="150" t="e">
        <f>IF(HLOOKUP(Ответы_учащихся!$E62,КЛЮЧИ!$C$5:$D$20,Ответы_учащихся!N$11+1)=Ввод_данных!N62,1,IF(Ввод_данных!N62="N","N",0))</f>
        <v>#N/A</v>
      </c>
      <c r="O62" s="150" t="e">
        <f>IF(HLOOKUP(Ответы_учащихся!$E62,КЛЮЧИ!$C$5:$D$20,Ответы_учащихся!O$11+1)=Ввод_данных!O62,1,IF(Ввод_данных!O62="N","N",0))</f>
        <v>#N/A</v>
      </c>
      <c r="P62" s="150" t="e">
        <f>IF(HLOOKUP(Ответы_учащихся!$E62,КЛЮЧИ!$C$5:$D$20,Ответы_учащихся!P$11+1)=Ввод_данных!P62,1,IF(Ввод_данных!P62="N","N",0))</f>
        <v>#N/A</v>
      </c>
      <c r="Q62" s="150" t="e">
        <f>IF(HLOOKUP(Ответы_учащихся!$E62,КЛЮЧИ!$C$5:$D$20,Ответы_учащихся!Q$11+1)=Ввод_данных!Q62,1,IF(Ввод_данных!Q62="N","N",0))</f>
        <v>#N/A</v>
      </c>
      <c r="R62" s="163" t="e">
        <f>IF(HLOOKUP(Ответы_учащихся!$E62,КЛЮЧИ!$C$5:$D$20,Ответы_учащихся!R$11+1)=Ввод_данных!R62,2,IF(Ввод_данных!R62="N","N",0))</f>
        <v>#N/A</v>
      </c>
      <c r="S62" s="163" t="e">
        <f>IF(HLOOKUP(Ответы_учащихся!$E62,КЛЮЧИ!$C$5:$D$20,Ответы_учащихся!S$11+1)=Ввод_данных!S62,2,IF(Ввод_данных!S62="N","N",0))</f>
        <v>#N/A</v>
      </c>
      <c r="T62" s="163" t="e">
        <f>IF(HLOOKUP(Ответы_учащихся!$E62,КЛЮЧИ!$C$5:$D$20,Ответы_учащихся!T$11+1)=Ввод_данных!T62,2,IF(Ввод_данных!T62="N","N",0))</f>
        <v>#N/A</v>
      </c>
      <c r="U62" s="163" t="e">
        <f>IF(HLOOKUP(Ответы_учащихся!$E62,КЛЮЧИ!$C$5:$D$21,Ответы_учащихся!U$11+1)=Ввод_данных!U62,2,IF(Ввод_данных!U62="N","N",0))</f>
        <v>#N/A</v>
      </c>
      <c r="V62" s="163"/>
      <c r="W62" s="163"/>
      <c r="X62" s="163"/>
      <c r="Y62" s="163"/>
      <c r="Z62" s="163"/>
      <c r="AA62" s="163"/>
      <c r="AB62" s="150"/>
      <c r="AC62" s="150"/>
      <c r="AD62" s="150"/>
      <c r="AE62" s="150"/>
      <c r="AF62" s="150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124"/>
      <c r="AU62" s="126" t="str">
        <f t="shared" ca="1" si="7"/>
        <v/>
      </c>
      <c r="AV62" s="105" t="str">
        <f t="shared" ca="1" si="8"/>
        <v/>
      </c>
      <c r="AW62" s="236" t="str">
        <f t="shared" ca="1" si="9"/>
        <v/>
      </c>
      <c r="AX62" s="237" t="str">
        <f t="shared" ca="1" si="10"/>
        <v/>
      </c>
      <c r="AY62" s="236" t="str">
        <f t="shared" ca="1" si="11"/>
        <v/>
      </c>
      <c r="AZ62" s="237" t="str">
        <f t="shared" ca="1" si="12"/>
        <v/>
      </c>
      <c r="BA62" s="238" t="str">
        <f t="shared" ca="1" si="13"/>
        <v/>
      </c>
      <c r="BB62" s="181"/>
      <c r="BC62" s="196" t="str">
        <f t="shared" si="14"/>
        <v/>
      </c>
      <c r="BD62" s="196" t="str">
        <f t="shared" si="14"/>
        <v/>
      </c>
      <c r="BE62" s="196" t="str">
        <f t="shared" si="14"/>
        <v/>
      </c>
      <c r="BF62" s="196" t="str">
        <f t="shared" si="14"/>
        <v/>
      </c>
      <c r="BG62" s="196" t="str">
        <f t="shared" si="14"/>
        <v/>
      </c>
      <c r="BH62" s="196" t="str">
        <f t="shared" si="14"/>
        <v/>
      </c>
      <c r="BI62" s="196" t="str">
        <f t="shared" si="14"/>
        <v/>
      </c>
      <c r="BJ62" s="168"/>
      <c r="BK62" s="168"/>
      <c r="BL62" s="337"/>
      <c r="BM62" s="337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</row>
    <row r="63" spans="1:83" ht="12.75" customHeight="1" thickBot="1" x14ac:dyDescent="0.25">
      <c r="A63" s="109">
        <f>IF('СПИСОК КЛАССА'!I63&gt;0,1,0)</f>
        <v>0</v>
      </c>
      <c r="B63" s="76">
        <v>39</v>
      </c>
      <c r="C63" s="77" t="str">
        <f>IF(NOT(ISBLANK('СПИСОК КЛАССА'!C63)),'СПИСОК КЛАССА'!C63,"")</f>
        <v/>
      </c>
      <c r="D63" s="106" t="str">
        <f>IF(NOT(ISBLANK('СПИСОК КЛАССА'!D63)),IF($A63=1,'СПИСОК КЛАССА'!D63, "УЧЕНИК НЕ ВЫПОЛНЯЛ РАБОТУ"),"")</f>
        <v/>
      </c>
      <c r="E63" s="421" t="str">
        <f>IF($C63&lt;&gt;"",'СПИСОК КЛАССА'!I63,"")</f>
        <v/>
      </c>
      <c r="F63" s="281" t="e">
        <f>IF(HLOOKUP(Ответы_учащихся!$E63,КЛЮЧИ!$C$5:$D$20,Ответы_учащихся!F$11+1)=Ввод_данных!F63,1,IF(Ввод_данных!F63="N","N",0))</f>
        <v>#N/A</v>
      </c>
      <c r="G63" s="150" t="e">
        <f>IF(HLOOKUP(Ответы_учащихся!$E63,КЛЮЧИ!$C$5:$D$20,Ответы_учащихся!G$11+1)=Ввод_данных!G63,1,IF(Ввод_данных!G63="N","N",0))</f>
        <v>#N/A</v>
      </c>
      <c r="H63" s="150" t="e">
        <f>IF(HLOOKUP(Ответы_учащихся!$E63,КЛЮЧИ!$C$5:$D$20,Ответы_учащихся!H$11+1)=Ввод_данных!H63,1,IF(Ввод_данных!H63="N","N",0))</f>
        <v>#N/A</v>
      </c>
      <c r="I63" s="150" t="e">
        <f>IF(HLOOKUP(Ответы_учащихся!$E63,КЛЮЧИ!$C$5:$D$20,Ответы_учащихся!I$11+1)=Ввод_данных!I63,1,IF(Ввод_данных!I63="N","N",0))</f>
        <v>#N/A</v>
      </c>
      <c r="J63" s="150" t="e">
        <f>IF(HLOOKUP(Ответы_учащихся!$E63,КЛЮЧИ!$C$5:$D$20,Ответы_учащихся!J$11+1)=Ввод_данных!J63,1,IF(Ввод_данных!J63="N","N",0))</f>
        <v>#N/A</v>
      </c>
      <c r="K63" s="150" t="e">
        <f>IF(HLOOKUP(Ответы_учащихся!$E63,КЛЮЧИ!$C$5:$D$20,Ответы_учащихся!K$11+1)=Ввод_данных!K63,1,IF(Ввод_данных!K63="N","N",0))</f>
        <v>#N/A</v>
      </c>
      <c r="L63" s="150" t="e">
        <f>IF(HLOOKUP(Ответы_учащихся!$E63,КЛЮЧИ!$C$5:$D$20,Ответы_учащихся!L$11+1)=Ввод_данных!L63,1,IF(Ввод_данных!L63="N","N",0))</f>
        <v>#N/A</v>
      </c>
      <c r="M63" s="150" t="e">
        <f>IF(HLOOKUP(Ответы_учащихся!$E63,КЛЮЧИ!$C$5:$D$20,Ответы_учащихся!M$11+1)=Ввод_данных!M63,1,IF(Ввод_данных!M63="N","N",0))</f>
        <v>#N/A</v>
      </c>
      <c r="N63" s="150" t="e">
        <f>IF(HLOOKUP(Ответы_учащихся!$E63,КЛЮЧИ!$C$5:$D$20,Ответы_учащихся!N$11+1)=Ввод_данных!N63,1,IF(Ввод_данных!N63="N","N",0))</f>
        <v>#N/A</v>
      </c>
      <c r="O63" s="150" t="e">
        <f>IF(HLOOKUP(Ответы_учащихся!$E63,КЛЮЧИ!$C$5:$D$20,Ответы_учащихся!O$11+1)=Ввод_данных!O63,1,IF(Ввод_данных!O63="N","N",0))</f>
        <v>#N/A</v>
      </c>
      <c r="P63" s="150" t="e">
        <f>IF(HLOOKUP(Ответы_учащихся!$E63,КЛЮЧИ!$C$5:$D$20,Ответы_учащихся!P$11+1)=Ввод_данных!P63,1,IF(Ввод_данных!P63="N","N",0))</f>
        <v>#N/A</v>
      </c>
      <c r="Q63" s="150" t="e">
        <f>IF(HLOOKUP(Ответы_учащихся!$E63,КЛЮЧИ!$C$5:$D$20,Ответы_учащихся!Q$11+1)=Ввод_данных!Q63,1,IF(Ввод_данных!Q63="N","N",0))</f>
        <v>#N/A</v>
      </c>
      <c r="R63" s="163" t="e">
        <f>IF(HLOOKUP(Ответы_учащихся!$E63,КЛЮЧИ!$C$5:$D$20,Ответы_учащихся!R$11+1)=Ввод_данных!R63,2,IF(Ввод_данных!R63="N","N",0))</f>
        <v>#N/A</v>
      </c>
      <c r="S63" s="163" t="e">
        <f>IF(HLOOKUP(Ответы_учащихся!$E63,КЛЮЧИ!$C$5:$D$20,Ответы_учащихся!S$11+1)=Ввод_данных!S63,2,IF(Ввод_данных!S63="N","N",0))</f>
        <v>#N/A</v>
      </c>
      <c r="T63" s="163" t="e">
        <f>IF(HLOOKUP(Ответы_учащихся!$E63,КЛЮЧИ!$C$5:$D$20,Ответы_учащихся!T$11+1)=Ввод_данных!T63,2,IF(Ввод_данных!T63="N","N",0))</f>
        <v>#N/A</v>
      </c>
      <c r="U63" s="163" t="e">
        <f>IF(HLOOKUP(Ответы_учащихся!$E63,КЛЮЧИ!$C$5:$D$21,Ответы_учащихся!U$11+1)=Ввод_данных!U63,2,IF(Ввод_данных!U63="N","N",0))</f>
        <v>#N/A</v>
      </c>
      <c r="V63" s="163"/>
      <c r="W63" s="163"/>
      <c r="X63" s="163"/>
      <c r="Y63" s="163"/>
      <c r="Z63" s="163"/>
      <c r="AA63" s="163"/>
      <c r="AB63" s="150"/>
      <c r="AC63" s="150"/>
      <c r="AD63" s="150"/>
      <c r="AE63" s="150"/>
      <c r="AF63" s="150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24"/>
      <c r="AU63" s="126" t="str">
        <f t="shared" ca="1" si="7"/>
        <v/>
      </c>
      <c r="AV63" s="105" t="str">
        <f t="shared" ca="1" si="8"/>
        <v/>
      </c>
      <c r="AW63" s="236" t="str">
        <f t="shared" ca="1" si="9"/>
        <v/>
      </c>
      <c r="AX63" s="237" t="str">
        <f t="shared" ca="1" si="10"/>
        <v/>
      </c>
      <c r="AY63" s="236" t="str">
        <f t="shared" ca="1" si="11"/>
        <v/>
      </c>
      <c r="AZ63" s="237" t="str">
        <f t="shared" ca="1" si="12"/>
        <v/>
      </c>
      <c r="BA63" s="238" t="str">
        <f t="shared" ca="1" si="13"/>
        <v/>
      </c>
      <c r="BB63" s="181"/>
      <c r="BC63" s="196" t="str">
        <f t="shared" si="14"/>
        <v/>
      </c>
      <c r="BD63" s="196" t="str">
        <f t="shared" si="14"/>
        <v/>
      </c>
      <c r="BE63" s="196" t="str">
        <f t="shared" si="14"/>
        <v/>
      </c>
      <c r="BF63" s="196" t="str">
        <f t="shared" si="14"/>
        <v/>
      </c>
      <c r="BG63" s="196" t="str">
        <f t="shared" si="14"/>
        <v/>
      </c>
      <c r="BH63" s="196" t="str">
        <f t="shared" si="14"/>
        <v/>
      </c>
      <c r="BI63" s="196" t="str">
        <f t="shared" si="14"/>
        <v/>
      </c>
      <c r="BJ63" s="168"/>
      <c r="BK63" s="168"/>
      <c r="BL63" s="337"/>
      <c r="BM63" s="337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</row>
    <row r="64" spans="1:83" ht="12.75" customHeight="1" thickBot="1" x14ac:dyDescent="0.25">
      <c r="A64" s="109">
        <f>IF('СПИСОК КЛАССА'!I64&gt;0,1,0)</f>
        <v>0</v>
      </c>
      <c r="B64" s="76">
        <v>40</v>
      </c>
      <c r="C64" s="77" t="str">
        <f>IF(NOT(ISBLANK('СПИСОК КЛАССА'!C64)),'СПИСОК КЛАССА'!C64,"")</f>
        <v/>
      </c>
      <c r="D64" s="106" t="str">
        <f>IF(NOT(ISBLANK('СПИСОК КЛАССА'!D64)),IF($A64=1,'СПИСОК КЛАССА'!D64, "УЧЕНИК НЕ ВЫПОЛНЯЛ РАБОТУ"),"")</f>
        <v/>
      </c>
      <c r="E64" s="421" t="str">
        <f>IF($C64&lt;&gt;"",'СПИСОК КЛАССА'!I64,"")</f>
        <v/>
      </c>
      <c r="F64" s="399" t="e">
        <f>IF(HLOOKUP(Ответы_учащихся!$E64,КЛЮЧИ!$C$5:$D$20,Ответы_учащихся!F$11+1)=Ввод_данных!F64,1,IF(Ввод_данных!F64="N","N",0))</f>
        <v>#N/A</v>
      </c>
      <c r="G64" s="282" t="e">
        <f>IF(HLOOKUP(Ответы_учащихся!$E64,КЛЮЧИ!$C$5:$D$20,Ответы_учащихся!G$11+1)=Ввод_данных!G64,1,IF(Ввод_данных!G64="N","N",0))</f>
        <v>#N/A</v>
      </c>
      <c r="H64" s="282" t="e">
        <f>IF(HLOOKUP(Ответы_учащихся!$E64,КЛЮЧИ!$C$5:$D$20,Ответы_учащихся!H$11+1)=Ввод_данных!H64,1,IF(Ввод_данных!H64="N","N",0))</f>
        <v>#N/A</v>
      </c>
      <c r="I64" s="282" t="e">
        <f>IF(HLOOKUP(Ответы_учащихся!$E64,КЛЮЧИ!$C$5:$D$20,Ответы_учащихся!I$11+1)=Ввод_данных!I64,1,IF(Ввод_данных!I64="N","N",0))</f>
        <v>#N/A</v>
      </c>
      <c r="J64" s="282" t="e">
        <f>IF(HLOOKUP(Ответы_учащихся!$E64,КЛЮЧИ!$C$5:$D$20,Ответы_учащихся!J$11+1)=Ввод_данных!J64,1,IF(Ввод_данных!J64="N","N",0))</f>
        <v>#N/A</v>
      </c>
      <c r="K64" s="282" t="e">
        <f>IF(HLOOKUP(Ответы_учащихся!$E64,КЛЮЧИ!$C$5:$D$20,Ответы_учащихся!K$11+1)=Ввод_данных!K64,1,IF(Ввод_данных!K64="N","N",0))</f>
        <v>#N/A</v>
      </c>
      <c r="L64" s="282" t="e">
        <f>IF(HLOOKUP(Ответы_учащихся!$E64,КЛЮЧИ!$C$5:$D$20,Ответы_учащихся!L$11+1)=Ввод_данных!L64,1,IF(Ввод_данных!L64="N","N",0))</f>
        <v>#N/A</v>
      </c>
      <c r="M64" s="282" t="e">
        <f>IF(HLOOKUP(Ответы_учащихся!$E64,КЛЮЧИ!$C$5:$D$20,Ответы_учащихся!M$11+1)=Ввод_данных!M64,1,IF(Ввод_данных!M64="N","N",0))</f>
        <v>#N/A</v>
      </c>
      <c r="N64" s="282" t="e">
        <f>IF(HLOOKUP(Ответы_учащихся!$E64,КЛЮЧИ!$C$5:$D$20,Ответы_учащихся!N$11+1)=Ввод_данных!N64,1,IF(Ввод_данных!N64="N","N",0))</f>
        <v>#N/A</v>
      </c>
      <c r="O64" s="282" t="e">
        <f>IF(HLOOKUP(Ответы_учащихся!$E64,КЛЮЧИ!$C$5:$D$20,Ответы_учащихся!O$11+1)=Ввод_данных!O64,1,IF(Ввод_данных!O64="N","N",0))</f>
        <v>#N/A</v>
      </c>
      <c r="P64" s="282" t="e">
        <f>IF(HLOOKUP(Ответы_учащихся!$E64,КЛЮЧИ!$C$5:$D$20,Ответы_учащихся!P$11+1)=Ввод_данных!P64,1,IF(Ввод_данных!P64="N","N",0))</f>
        <v>#N/A</v>
      </c>
      <c r="Q64" s="150" t="e">
        <f>IF(HLOOKUP(Ответы_учащихся!$E64,КЛЮЧИ!$C$5:$D$20,Ответы_учащихся!Q$11+1)=Ввод_данных!Q64,1,IF(Ввод_данных!Q64="N","N",0))</f>
        <v>#N/A</v>
      </c>
      <c r="R64" s="163" t="e">
        <f>IF(HLOOKUP(Ответы_учащихся!$E64,КЛЮЧИ!$C$5:$D$20,Ответы_учащихся!R$11+1)=Ввод_данных!R64,2,IF(Ввод_данных!R64="N","N",0))</f>
        <v>#N/A</v>
      </c>
      <c r="S64" s="163" t="e">
        <f>IF(HLOOKUP(Ответы_учащихся!$E64,КЛЮЧИ!$C$5:$D$20,Ответы_учащихся!S$11+1)=Ввод_данных!S64,2,IF(Ввод_данных!S64="N","N",0))</f>
        <v>#N/A</v>
      </c>
      <c r="T64" s="163" t="e">
        <f>IF(HLOOKUP(Ответы_учащихся!$E64,КЛЮЧИ!$C$5:$D$20,Ответы_учащихся!T$11+1)=Ввод_данных!T64,2,IF(Ввод_данных!T64="N","N",0))</f>
        <v>#N/A</v>
      </c>
      <c r="U64" s="163" t="e">
        <f>IF(HLOOKUP(Ответы_учащихся!$E64,КЛЮЧИ!$C$5:$D$21,Ответы_учащихся!U$11+1)=Ввод_данных!U64,2,IF(Ввод_данных!U64="N","N",0))</f>
        <v>#N/A</v>
      </c>
      <c r="V64" s="163"/>
      <c r="W64" s="163"/>
      <c r="X64" s="163"/>
      <c r="Y64" s="163"/>
      <c r="Z64" s="163"/>
      <c r="AA64" s="163"/>
      <c r="AB64" s="150"/>
      <c r="AC64" s="150"/>
      <c r="AD64" s="150"/>
      <c r="AE64" s="150"/>
      <c r="AF64" s="150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25"/>
      <c r="AU64" s="126" t="str">
        <f t="shared" ca="1" si="7"/>
        <v/>
      </c>
      <c r="AV64" s="105" t="str">
        <f t="shared" ca="1" si="8"/>
        <v/>
      </c>
      <c r="AW64" s="236" t="str">
        <f t="shared" ca="1" si="9"/>
        <v/>
      </c>
      <c r="AX64" s="237" t="str">
        <f t="shared" ca="1" si="10"/>
        <v/>
      </c>
      <c r="AY64" s="236" t="str">
        <f t="shared" ca="1" si="11"/>
        <v/>
      </c>
      <c r="AZ64" s="237" t="str">
        <f t="shared" ca="1" si="12"/>
        <v/>
      </c>
      <c r="BA64" s="238" t="str">
        <f t="shared" ca="1" si="13"/>
        <v/>
      </c>
      <c r="BB64" s="181"/>
      <c r="BC64" s="196" t="str">
        <f t="shared" si="14"/>
        <v/>
      </c>
      <c r="BD64" s="196" t="str">
        <f t="shared" si="14"/>
        <v/>
      </c>
      <c r="BE64" s="196" t="str">
        <f t="shared" si="14"/>
        <v/>
      </c>
      <c r="BF64" s="196" t="str">
        <f t="shared" si="14"/>
        <v/>
      </c>
      <c r="BG64" s="196" t="str">
        <f t="shared" si="14"/>
        <v/>
      </c>
      <c r="BH64" s="196" t="str">
        <f t="shared" si="14"/>
        <v/>
      </c>
      <c r="BI64" s="196" t="str">
        <f t="shared" si="14"/>
        <v/>
      </c>
      <c r="BJ64" s="168"/>
      <c r="BK64" s="168"/>
      <c r="BL64" s="337"/>
      <c r="BM64" s="337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</row>
    <row r="65" spans="1:85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188"/>
      <c r="BD65" s="188"/>
      <c r="BE65" s="189"/>
      <c r="BF65" s="190"/>
      <c r="BG65" s="80"/>
      <c r="BH65" s="165"/>
      <c r="BI65" s="165"/>
      <c r="BJ65" s="165"/>
      <c r="BK65" s="165"/>
      <c r="BL65" s="329"/>
      <c r="BM65" s="329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</row>
    <row r="66" spans="1:85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188"/>
      <c r="BD66" s="188"/>
      <c r="BE66" s="189"/>
      <c r="BF66" s="190"/>
      <c r="BG66" s="80"/>
      <c r="BH66" s="165"/>
      <c r="BI66" s="165"/>
      <c r="BJ66" s="165"/>
      <c r="BK66" s="165"/>
      <c r="BL66" s="329"/>
      <c r="BM66" s="329"/>
      <c r="BN66" s="165"/>
      <c r="BO66" s="165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5"/>
      <c r="CA66" s="165"/>
      <c r="CB66" s="165"/>
      <c r="CC66" s="165"/>
      <c r="CD66" s="165"/>
      <c r="CE66" s="165"/>
      <c r="CF66" s="165"/>
      <c r="CG66" s="165"/>
    </row>
    <row r="67" spans="1:85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188"/>
      <c r="BD67" s="188"/>
      <c r="BE67" s="189"/>
      <c r="BF67" s="190"/>
      <c r="BG67" s="80"/>
      <c r="BH67" s="165"/>
      <c r="BI67" s="165"/>
      <c r="BJ67" s="165"/>
      <c r="BK67" s="165"/>
      <c r="BL67" s="329"/>
      <c r="BM67" s="329"/>
      <c r="BN67" s="165"/>
      <c r="BO67" s="165"/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</row>
    <row r="68" spans="1:85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188"/>
      <c r="BD68" s="188"/>
      <c r="BE68" s="189"/>
      <c r="BF68" s="190"/>
      <c r="BG68" s="80"/>
      <c r="BH68" s="165"/>
      <c r="BI68" s="165"/>
      <c r="BJ68" s="165"/>
      <c r="BK68" s="165"/>
      <c r="BL68" s="329"/>
      <c r="BM68" s="329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</row>
    <row r="69" spans="1:85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188"/>
      <c r="BD69" s="188"/>
      <c r="BE69" s="189"/>
      <c r="BF69" s="190"/>
      <c r="BG69" s="80"/>
      <c r="BH69" s="165"/>
      <c r="BI69" s="165"/>
      <c r="BJ69" s="165"/>
      <c r="BK69" s="165"/>
      <c r="BL69" s="329"/>
      <c r="BM69" s="329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</row>
    <row r="70" spans="1:85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188"/>
      <c r="BD70" s="188"/>
      <c r="BE70" s="189"/>
      <c r="BF70" s="190"/>
      <c r="BG70" s="80"/>
      <c r="BH70" s="165"/>
      <c r="BI70" s="165"/>
      <c r="BJ70" s="165"/>
      <c r="BK70" s="165"/>
      <c r="BL70" s="329"/>
      <c r="BM70" s="329"/>
      <c r="BN70" s="165"/>
      <c r="BO70" s="165"/>
      <c r="BP70" s="165"/>
      <c r="BQ70" s="165"/>
      <c r="BR70" s="165"/>
      <c r="BS70" s="165"/>
      <c r="BT70" s="165"/>
      <c r="BU70" s="165"/>
      <c r="BV70" s="165"/>
      <c r="BW70" s="165"/>
      <c r="BX70" s="165"/>
      <c r="BY70" s="165"/>
      <c r="BZ70" s="165"/>
      <c r="CA70" s="165"/>
      <c r="CB70" s="165"/>
      <c r="CC70" s="165"/>
      <c r="CD70" s="165"/>
      <c r="CE70" s="165"/>
      <c r="CF70" s="165"/>
      <c r="CG70" s="165"/>
    </row>
    <row r="71" spans="1:85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188"/>
      <c r="BD71" s="188"/>
      <c r="BE71" s="189"/>
      <c r="BF71" s="190"/>
      <c r="BG71" s="80"/>
      <c r="BH71" s="165"/>
      <c r="BI71" s="165"/>
      <c r="BJ71" s="165"/>
      <c r="BK71" s="165"/>
      <c r="BL71" s="329"/>
      <c r="BM71" s="329"/>
      <c r="BN71" s="165"/>
      <c r="BO71" s="165"/>
      <c r="BP71" s="165"/>
      <c r="BQ71" s="165"/>
      <c r="BR71" s="165"/>
      <c r="BS71" s="165"/>
      <c r="BT71" s="165"/>
      <c r="BU71" s="165"/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</row>
    <row r="72" spans="1:85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188"/>
      <c r="BD72" s="188"/>
      <c r="BE72" s="189"/>
      <c r="BF72" s="190"/>
      <c r="BG72" s="80"/>
      <c r="BH72" s="165"/>
      <c r="BI72" s="165"/>
      <c r="BJ72" s="165"/>
      <c r="BK72" s="165"/>
      <c r="BL72" s="329"/>
      <c r="BM72" s="329"/>
      <c r="BN72" s="165"/>
      <c r="BO72" s="165"/>
      <c r="BP72" s="165"/>
      <c r="BQ72" s="165"/>
      <c r="BR72" s="165"/>
      <c r="BS72" s="165"/>
      <c r="BT72" s="165"/>
      <c r="BU72" s="165"/>
      <c r="BV72" s="165"/>
      <c r="BW72" s="165"/>
      <c r="BX72" s="165"/>
      <c r="BY72" s="165"/>
      <c r="BZ72" s="165"/>
      <c r="CA72" s="165"/>
      <c r="CB72" s="165"/>
      <c r="CC72" s="165"/>
      <c r="CD72" s="165"/>
      <c r="CE72" s="165"/>
      <c r="CF72" s="165"/>
      <c r="CG72" s="165"/>
    </row>
    <row r="73" spans="1:85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188"/>
      <c r="BD73" s="188"/>
      <c r="BE73" s="189"/>
      <c r="BF73" s="190"/>
      <c r="BG73" s="80"/>
      <c r="BH73" s="165"/>
      <c r="BI73" s="165"/>
      <c r="BJ73" s="165"/>
      <c r="BK73" s="165"/>
      <c r="BL73" s="329"/>
      <c r="BM73" s="329"/>
      <c r="BN73" s="165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165"/>
      <c r="CA73" s="165"/>
      <c r="CB73" s="165"/>
      <c r="CC73" s="165"/>
      <c r="CD73" s="165"/>
      <c r="CE73" s="165"/>
      <c r="CF73" s="165"/>
      <c r="CG73" s="165"/>
    </row>
    <row r="74" spans="1:85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188"/>
      <c r="BD74" s="188"/>
      <c r="BE74" s="189"/>
      <c r="BF74" s="190"/>
      <c r="BG74" s="80"/>
      <c r="BH74" s="165"/>
      <c r="BI74" s="165"/>
      <c r="BJ74" s="165"/>
      <c r="BK74" s="165"/>
      <c r="BL74" s="329"/>
      <c r="BM74" s="329"/>
      <c r="BN74" s="165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165"/>
      <c r="CA74" s="165"/>
      <c r="CB74" s="165"/>
      <c r="CC74" s="165"/>
      <c r="CD74" s="165"/>
      <c r="CE74" s="165"/>
      <c r="CF74" s="165"/>
      <c r="CG74" s="165"/>
    </row>
    <row r="75" spans="1:85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188"/>
      <c r="BD75" s="188"/>
      <c r="BE75" s="189"/>
      <c r="BF75" s="190"/>
      <c r="BG75" s="80"/>
      <c r="BH75" s="165"/>
      <c r="BI75" s="165"/>
      <c r="BJ75" s="165"/>
      <c r="BK75" s="165"/>
      <c r="BL75" s="329"/>
      <c r="BM75" s="329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5"/>
      <c r="CC75" s="165"/>
      <c r="CD75" s="165"/>
      <c r="CE75" s="165"/>
      <c r="CF75" s="165"/>
      <c r="CG75" s="165"/>
    </row>
    <row r="76" spans="1:85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188"/>
      <c r="BD76" s="188"/>
      <c r="BE76" s="189"/>
      <c r="BF76" s="190"/>
      <c r="BG76" s="80"/>
      <c r="BH76" s="165"/>
      <c r="BI76" s="165"/>
      <c r="BJ76" s="165"/>
      <c r="BK76" s="165"/>
      <c r="BL76" s="329"/>
      <c r="BM76" s="329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</row>
    <row r="77" spans="1:85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188"/>
      <c r="BD77" s="188"/>
      <c r="BE77" s="189"/>
      <c r="BF77" s="190"/>
      <c r="BG77" s="80"/>
      <c r="BH77" s="165"/>
      <c r="BI77" s="165"/>
      <c r="BJ77" s="165"/>
      <c r="BK77" s="165"/>
      <c r="BL77" s="329"/>
      <c r="BM77" s="329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5"/>
    </row>
    <row r="78" spans="1:85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188"/>
      <c r="BD78" s="188"/>
      <c r="BE78" s="189"/>
      <c r="BF78" s="190"/>
      <c r="BG78" s="80"/>
      <c r="BH78" s="165"/>
      <c r="BI78" s="165"/>
      <c r="BJ78" s="165"/>
      <c r="BK78" s="165"/>
      <c r="BL78" s="329"/>
      <c r="BM78" s="329"/>
      <c r="BN78" s="165"/>
      <c r="BO78" s="165"/>
      <c r="BP78" s="165"/>
      <c r="BQ78" s="165"/>
      <c r="BR78" s="165"/>
      <c r="BS78" s="165"/>
      <c r="BT78" s="165"/>
      <c r="BU78" s="165"/>
      <c r="BV78" s="165"/>
      <c r="BW78" s="165"/>
      <c r="BX78" s="165"/>
      <c r="BY78" s="165"/>
      <c r="BZ78" s="165"/>
      <c r="CA78" s="165"/>
      <c r="CB78" s="165"/>
      <c r="CC78" s="165"/>
      <c r="CD78" s="165"/>
      <c r="CE78" s="165"/>
      <c r="CF78" s="165"/>
      <c r="CG78" s="165"/>
    </row>
    <row r="79" spans="1:85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188"/>
      <c r="BD79" s="188"/>
      <c r="BE79" s="189"/>
      <c r="BF79" s="190"/>
      <c r="BG79" s="80"/>
      <c r="BH79" s="165"/>
      <c r="BI79" s="165"/>
      <c r="BJ79" s="165"/>
      <c r="BK79" s="165"/>
      <c r="BL79" s="329"/>
      <c r="BM79" s="329"/>
      <c r="BN79" s="165"/>
      <c r="BO79" s="165"/>
      <c r="BP79" s="165"/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</row>
    <row r="80" spans="1:85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188"/>
      <c r="BD80" s="188"/>
      <c r="BE80" s="189"/>
      <c r="BF80" s="190"/>
      <c r="BG80" s="80"/>
      <c r="BH80" s="165"/>
      <c r="BI80" s="165"/>
      <c r="BJ80" s="165"/>
      <c r="BK80" s="165"/>
      <c r="BL80" s="329"/>
      <c r="BM80" s="329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</row>
    <row r="81" spans="1:85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188"/>
      <c r="BD81" s="188"/>
      <c r="BE81" s="189"/>
      <c r="BF81" s="190"/>
      <c r="BG81" s="80"/>
      <c r="BH81" s="165"/>
      <c r="BI81" s="165"/>
      <c r="BJ81" s="165"/>
      <c r="BK81" s="165"/>
      <c r="BL81" s="329"/>
      <c r="BM81" s="329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</row>
    <row r="82" spans="1:85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188"/>
      <c r="BD82" s="188"/>
      <c r="BE82" s="189"/>
      <c r="BF82" s="190"/>
      <c r="BG82" s="80"/>
      <c r="BH82" s="165"/>
      <c r="BI82" s="165"/>
      <c r="BJ82" s="165"/>
      <c r="BK82" s="165"/>
      <c r="BL82" s="329"/>
      <c r="BM82" s="329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</row>
    <row r="83" spans="1:85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188"/>
      <c r="BD83" s="188"/>
      <c r="BE83" s="189"/>
      <c r="BF83" s="190"/>
      <c r="BG83" s="80"/>
      <c r="BH83" s="165"/>
      <c r="BI83" s="165"/>
      <c r="BJ83" s="165"/>
      <c r="BK83" s="165"/>
      <c r="BL83" s="329"/>
      <c r="BM83" s="329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</row>
    <row r="84" spans="1:85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188"/>
      <c r="BD84" s="188"/>
      <c r="BE84" s="189"/>
      <c r="BF84" s="190"/>
      <c r="BG84" s="80"/>
      <c r="BH84" s="165"/>
      <c r="BI84" s="165"/>
      <c r="BJ84" s="165"/>
      <c r="BK84" s="165"/>
      <c r="BL84" s="329"/>
      <c r="BM84" s="329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</row>
    <row r="85" spans="1:85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188"/>
      <c r="BD85" s="188"/>
      <c r="BE85" s="189"/>
      <c r="BF85" s="190"/>
      <c r="BG85" s="80"/>
      <c r="BH85" s="165"/>
      <c r="BI85" s="165"/>
      <c r="BJ85" s="165"/>
      <c r="BK85" s="165"/>
      <c r="BL85" s="329"/>
      <c r="BM85" s="329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5"/>
      <c r="CE85" s="165"/>
      <c r="CF85" s="165"/>
      <c r="CG85" s="165"/>
    </row>
    <row r="86" spans="1:85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188"/>
      <c r="BD86" s="188"/>
      <c r="BE86" s="189"/>
      <c r="BF86" s="190"/>
      <c r="BG86" s="80"/>
      <c r="BH86" s="165"/>
      <c r="BI86" s="165"/>
      <c r="BJ86" s="165"/>
      <c r="BK86" s="165"/>
      <c r="BL86" s="329"/>
      <c r="BM86" s="329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</row>
    <row r="87" spans="1:85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188"/>
      <c r="BD87" s="188"/>
      <c r="BE87" s="189"/>
      <c r="BF87" s="190"/>
      <c r="BG87" s="80"/>
      <c r="BH87" s="165"/>
      <c r="BI87" s="165"/>
      <c r="BJ87" s="165"/>
      <c r="BK87" s="165"/>
      <c r="BL87" s="329"/>
      <c r="BM87" s="329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</row>
    <row r="88" spans="1:85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188"/>
      <c r="BD88" s="188"/>
      <c r="BE88" s="189"/>
      <c r="BF88" s="190"/>
      <c r="BG88" s="80"/>
      <c r="BH88" s="165"/>
      <c r="BI88" s="165"/>
      <c r="BJ88" s="165"/>
      <c r="BK88" s="165"/>
      <c r="BL88" s="329"/>
      <c r="BM88" s="329"/>
      <c r="BN88" s="165"/>
      <c r="BO88" s="165"/>
      <c r="BP88" s="165"/>
      <c r="BQ88" s="165"/>
      <c r="BR88" s="165"/>
      <c r="BS88" s="165"/>
      <c r="BT88" s="165"/>
      <c r="BU88" s="165"/>
      <c r="BV88" s="165"/>
      <c r="BW88" s="165"/>
      <c r="BX88" s="165"/>
      <c r="BY88" s="165"/>
      <c r="BZ88" s="165"/>
      <c r="CA88" s="165"/>
      <c r="CB88" s="165"/>
      <c r="CC88" s="165"/>
      <c r="CD88" s="165"/>
      <c r="CE88" s="165"/>
      <c r="CF88" s="165"/>
      <c r="CG88" s="165"/>
    </row>
    <row r="89" spans="1:85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188"/>
      <c r="BD89" s="188"/>
      <c r="BE89" s="189"/>
      <c r="BF89" s="190"/>
      <c r="BG89" s="80"/>
      <c r="BH89" s="165"/>
      <c r="BI89" s="165"/>
      <c r="BJ89" s="165"/>
      <c r="BK89" s="165"/>
      <c r="BL89" s="329"/>
      <c r="BM89" s="329"/>
      <c r="BN89" s="165"/>
      <c r="BO89" s="165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165"/>
      <c r="CC89" s="165"/>
      <c r="CD89" s="165"/>
      <c r="CE89" s="165"/>
      <c r="CF89" s="165"/>
      <c r="CG89" s="165"/>
    </row>
    <row r="90" spans="1:85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188"/>
      <c r="BD90" s="188"/>
      <c r="BE90" s="189"/>
      <c r="BF90" s="190"/>
      <c r="BG90" s="80"/>
      <c r="BH90" s="165"/>
      <c r="BI90" s="165"/>
      <c r="BJ90" s="165"/>
      <c r="BK90" s="165"/>
      <c r="BL90" s="329"/>
      <c r="BM90" s="329"/>
      <c r="BN90" s="165"/>
      <c r="BO90" s="165"/>
      <c r="BP90" s="165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</row>
    <row r="91" spans="1:85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188"/>
      <c r="BD91" s="188"/>
      <c r="BE91" s="189"/>
      <c r="BF91" s="190"/>
      <c r="BG91" s="80"/>
      <c r="BH91" s="165"/>
      <c r="BI91" s="165"/>
      <c r="BJ91" s="165"/>
      <c r="BK91" s="165"/>
      <c r="BL91" s="329"/>
      <c r="BM91" s="329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</row>
    <row r="92" spans="1:85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188"/>
      <c r="BD92" s="188"/>
      <c r="BE92" s="189"/>
      <c r="BF92" s="190"/>
      <c r="BG92" s="80"/>
      <c r="BH92" s="165"/>
      <c r="BI92" s="165"/>
      <c r="BJ92" s="165"/>
      <c r="BK92" s="165"/>
      <c r="BL92" s="329"/>
      <c r="BM92" s="329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</row>
    <row r="93" spans="1:85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188"/>
      <c r="BD93" s="188"/>
      <c r="BE93" s="189"/>
      <c r="BF93" s="190"/>
      <c r="BG93" s="80"/>
      <c r="BH93" s="165"/>
      <c r="BI93" s="165"/>
      <c r="BJ93" s="165"/>
      <c r="BK93" s="165"/>
      <c r="BL93" s="329"/>
      <c r="BM93" s="329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</row>
    <row r="94" spans="1:85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188"/>
      <c r="BD94" s="188"/>
      <c r="BE94" s="189"/>
      <c r="BF94" s="190"/>
      <c r="BG94" s="80"/>
      <c r="BH94" s="165"/>
      <c r="BI94" s="165"/>
      <c r="BJ94" s="165"/>
      <c r="BK94" s="165"/>
      <c r="BL94" s="329"/>
      <c r="BM94" s="329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</row>
    <row r="95" spans="1:85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188"/>
      <c r="BD95" s="188"/>
      <c r="BE95" s="189"/>
      <c r="BF95" s="190"/>
      <c r="BG95" s="80"/>
      <c r="BH95" s="165"/>
      <c r="BI95" s="165"/>
      <c r="BJ95" s="165"/>
      <c r="BK95" s="165"/>
      <c r="BL95" s="329"/>
      <c r="BM95" s="329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</row>
    <row r="96" spans="1:85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188"/>
      <c r="BD96" s="188"/>
      <c r="BE96" s="189"/>
      <c r="BF96" s="190"/>
      <c r="BG96" s="80"/>
      <c r="BH96" s="165"/>
      <c r="BI96" s="165"/>
      <c r="BJ96" s="165"/>
      <c r="BK96" s="165"/>
      <c r="BL96" s="329"/>
      <c r="BM96" s="329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</row>
    <row r="97" spans="1:85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188"/>
      <c r="BD97" s="188"/>
      <c r="BE97" s="189"/>
      <c r="BF97" s="190"/>
      <c r="BG97" s="80"/>
      <c r="BH97" s="165"/>
      <c r="BI97" s="165"/>
      <c r="BJ97" s="165"/>
      <c r="BK97" s="165"/>
      <c r="BL97" s="329"/>
      <c r="BM97" s="329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</row>
    <row r="98" spans="1:85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188"/>
      <c r="BD98" s="188"/>
      <c r="BE98" s="189"/>
      <c r="BF98" s="190"/>
      <c r="BG98" s="80"/>
      <c r="BH98" s="165"/>
      <c r="BI98" s="165"/>
      <c r="BJ98" s="165"/>
      <c r="BK98" s="165"/>
      <c r="BL98" s="329"/>
      <c r="BM98" s="329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</row>
    <row r="99" spans="1:85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188"/>
      <c r="BD99" s="188"/>
      <c r="BE99" s="189"/>
      <c r="BF99" s="190"/>
      <c r="BG99" s="80"/>
      <c r="BH99" s="165"/>
      <c r="BI99" s="165"/>
      <c r="BJ99" s="165"/>
      <c r="BK99" s="165"/>
      <c r="BL99" s="329"/>
      <c r="BM99" s="329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</row>
    <row r="100" spans="1:85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188"/>
      <c r="BD100" s="188"/>
      <c r="BE100" s="189"/>
      <c r="BF100" s="190"/>
      <c r="BG100" s="80"/>
      <c r="BH100" s="165"/>
      <c r="BI100" s="165"/>
      <c r="BJ100" s="165"/>
      <c r="BK100" s="165"/>
      <c r="BL100" s="329"/>
      <c r="BM100" s="329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</row>
    <row r="101" spans="1:85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188"/>
      <c r="BD101" s="188"/>
      <c r="BE101" s="189"/>
      <c r="BF101" s="190"/>
      <c r="BG101" s="80"/>
      <c r="BH101" s="165"/>
      <c r="BI101" s="165"/>
      <c r="BJ101" s="165"/>
      <c r="BK101" s="165"/>
      <c r="BL101" s="329"/>
      <c r="BM101" s="329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165"/>
      <c r="CG101" s="165"/>
    </row>
    <row r="102" spans="1:85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188"/>
      <c r="BD102" s="188"/>
      <c r="BE102" s="189"/>
      <c r="BF102" s="190"/>
      <c r="BG102" s="80"/>
      <c r="BH102" s="165"/>
      <c r="BI102" s="165"/>
      <c r="BJ102" s="165"/>
      <c r="BK102" s="165"/>
      <c r="BL102" s="329"/>
      <c r="BM102" s="329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</row>
    <row r="103" spans="1:85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188"/>
      <c r="BD103" s="188"/>
      <c r="BE103" s="189"/>
      <c r="BF103" s="190"/>
      <c r="BG103" s="80"/>
      <c r="BH103" s="165"/>
      <c r="BI103" s="165"/>
      <c r="BJ103" s="165"/>
      <c r="BK103" s="165"/>
      <c r="BL103" s="329"/>
      <c r="BM103" s="329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/>
      <c r="CF103" s="165"/>
      <c r="CG103" s="165"/>
    </row>
    <row r="104" spans="1:85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188"/>
      <c r="BD104" s="188"/>
      <c r="BE104" s="189"/>
      <c r="BF104" s="190"/>
      <c r="BG104" s="80"/>
      <c r="BH104" s="165"/>
      <c r="BI104" s="165"/>
      <c r="BJ104" s="165"/>
      <c r="BK104" s="165"/>
      <c r="BL104" s="329"/>
      <c r="BM104" s="329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165"/>
      <c r="CG104" s="165"/>
    </row>
    <row r="105" spans="1:85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188"/>
      <c r="BD105" s="188"/>
      <c r="BE105" s="189"/>
      <c r="BF105" s="190"/>
      <c r="BG105" s="80"/>
      <c r="BH105" s="165"/>
      <c r="BI105" s="165"/>
      <c r="BJ105" s="165"/>
      <c r="BK105" s="165"/>
      <c r="BL105" s="329"/>
      <c r="BM105" s="329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</row>
    <row r="106" spans="1:85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188"/>
      <c r="BD106" s="188"/>
      <c r="BE106" s="189"/>
      <c r="BF106" s="190"/>
      <c r="BG106" s="80"/>
      <c r="BH106" s="165"/>
      <c r="BI106" s="165"/>
      <c r="BJ106" s="165"/>
      <c r="BK106" s="165"/>
      <c r="BL106" s="329"/>
      <c r="BM106" s="329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</row>
    <row r="107" spans="1:85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188"/>
      <c r="BD107" s="188"/>
      <c r="BE107" s="189"/>
      <c r="BF107" s="190"/>
      <c r="BG107" s="80"/>
      <c r="BH107" s="165"/>
      <c r="BI107" s="165"/>
      <c r="BJ107" s="165"/>
      <c r="BK107" s="165"/>
      <c r="BL107" s="329"/>
      <c r="BM107" s="329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165"/>
      <c r="CG107" s="165"/>
    </row>
    <row r="108" spans="1:85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188"/>
      <c r="BD108" s="188"/>
      <c r="BE108" s="189"/>
      <c r="BF108" s="190"/>
      <c r="BG108" s="80"/>
      <c r="BH108" s="165"/>
      <c r="BI108" s="165"/>
      <c r="BJ108" s="165"/>
      <c r="BK108" s="165"/>
      <c r="BL108" s="329"/>
      <c r="BM108" s="329"/>
      <c r="BN108" s="165"/>
      <c r="BO108" s="165"/>
      <c r="BP108" s="165"/>
      <c r="BQ108" s="165"/>
      <c r="BR108" s="165"/>
      <c r="BS108" s="165"/>
      <c r="BT108" s="165"/>
      <c r="BU108" s="165"/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</row>
    <row r="109" spans="1:85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188"/>
      <c r="BD109" s="188"/>
      <c r="BE109" s="189"/>
      <c r="BF109" s="190"/>
      <c r="BG109" s="80"/>
      <c r="BH109" s="165"/>
      <c r="BI109" s="165"/>
      <c r="BJ109" s="165"/>
      <c r="BK109" s="165"/>
      <c r="BL109" s="329"/>
      <c r="BM109" s="329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</row>
    <row r="110" spans="1:85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188"/>
      <c r="BD110" s="188"/>
      <c r="BE110" s="189"/>
      <c r="BF110" s="190"/>
      <c r="BG110" s="80"/>
      <c r="BH110" s="165"/>
      <c r="BI110" s="165"/>
      <c r="BJ110" s="165"/>
      <c r="BK110" s="165"/>
      <c r="BL110" s="329"/>
      <c r="BM110" s="329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</row>
    <row r="111" spans="1:85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188"/>
      <c r="BD111" s="188"/>
      <c r="BE111" s="189"/>
      <c r="BF111" s="190"/>
      <c r="BG111" s="80"/>
      <c r="BH111" s="165"/>
      <c r="BI111" s="165"/>
      <c r="BJ111" s="165"/>
      <c r="BK111" s="165"/>
      <c r="BL111" s="329"/>
      <c r="BM111" s="329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</row>
    <row r="112" spans="1:85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188"/>
      <c r="BD112" s="188"/>
      <c r="BE112" s="189"/>
      <c r="BF112" s="190"/>
      <c r="BG112" s="80"/>
      <c r="BH112" s="165"/>
      <c r="BI112" s="165"/>
      <c r="BJ112" s="165"/>
      <c r="BK112" s="165"/>
      <c r="BL112" s="329"/>
      <c r="BM112" s="329"/>
      <c r="BN112" s="165"/>
      <c r="BO112" s="165"/>
      <c r="BP112" s="165"/>
      <c r="BQ112" s="165"/>
      <c r="BR112" s="165"/>
      <c r="BS112" s="165"/>
      <c r="BT112" s="165"/>
      <c r="BU112" s="165"/>
      <c r="BV112" s="165"/>
      <c r="BW112" s="165"/>
      <c r="BX112" s="165"/>
      <c r="BY112" s="165"/>
      <c r="BZ112" s="165"/>
      <c r="CA112" s="165"/>
      <c r="CB112" s="165"/>
      <c r="CC112" s="165"/>
      <c r="CD112" s="165"/>
      <c r="CE112" s="165"/>
      <c r="CF112" s="165"/>
      <c r="CG112" s="165"/>
    </row>
    <row r="113" spans="1:85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188"/>
      <c r="BD113" s="188"/>
      <c r="BE113" s="189"/>
      <c r="BF113" s="190"/>
      <c r="BG113" s="80"/>
      <c r="BH113" s="165"/>
      <c r="BI113" s="165"/>
      <c r="BJ113" s="165"/>
      <c r="BK113" s="165"/>
      <c r="BL113" s="329"/>
      <c r="BM113" s="329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</row>
    <row r="114" spans="1:85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188"/>
      <c r="BD114" s="188"/>
      <c r="BE114" s="189"/>
      <c r="BF114" s="190"/>
      <c r="BG114" s="80"/>
      <c r="BH114" s="165"/>
      <c r="BI114" s="165"/>
      <c r="BJ114" s="165"/>
      <c r="BK114" s="165"/>
      <c r="BL114" s="329"/>
      <c r="BM114" s="329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</row>
    <row r="115" spans="1:85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188"/>
      <c r="BD115" s="188"/>
      <c r="BE115" s="189"/>
      <c r="BF115" s="190"/>
      <c r="BG115" s="80"/>
      <c r="BH115" s="165"/>
      <c r="BI115" s="165"/>
      <c r="BJ115" s="165"/>
      <c r="BK115" s="165"/>
      <c r="BL115" s="329"/>
      <c r="BM115" s="329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165"/>
      <c r="CG115" s="165"/>
    </row>
    <row r="116" spans="1:85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188"/>
      <c r="BD116" s="188"/>
      <c r="BE116" s="189"/>
      <c r="BF116" s="190"/>
      <c r="BG116" s="80"/>
      <c r="BH116" s="165"/>
      <c r="BI116" s="165"/>
      <c r="BJ116" s="165"/>
      <c r="BK116" s="165"/>
      <c r="BL116" s="329"/>
      <c r="BM116" s="329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</row>
    <row r="117" spans="1:85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188"/>
      <c r="BD117" s="188"/>
      <c r="BE117" s="189"/>
      <c r="BF117" s="190"/>
      <c r="BG117" s="80"/>
      <c r="BH117" s="165"/>
      <c r="BI117" s="165"/>
      <c r="BJ117" s="165"/>
      <c r="BK117" s="165"/>
      <c r="BL117" s="329"/>
      <c r="BM117" s="329"/>
      <c r="BN117" s="165"/>
      <c r="BO117" s="165"/>
      <c r="BP117" s="165"/>
      <c r="BQ117" s="165"/>
      <c r="BR117" s="165"/>
      <c r="BS117" s="165"/>
      <c r="BT117" s="165"/>
      <c r="BU117" s="165"/>
      <c r="BV117" s="165"/>
      <c r="BW117" s="165"/>
      <c r="BX117" s="165"/>
      <c r="BY117" s="165"/>
      <c r="BZ117" s="165"/>
      <c r="CA117" s="165"/>
      <c r="CB117" s="165"/>
      <c r="CC117" s="165"/>
      <c r="CD117" s="165"/>
      <c r="CE117" s="165"/>
      <c r="CF117" s="165"/>
      <c r="CG117" s="165"/>
    </row>
    <row r="118" spans="1:85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188"/>
      <c r="BD118" s="188"/>
      <c r="BE118" s="189"/>
      <c r="BF118" s="190"/>
      <c r="BG118" s="80"/>
      <c r="BH118" s="165"/>
      <c r="BI118" s="165"/>
      <c r="BJ118" s="165"/>
      <c r="BK118" s="165"/>
      <c r="BL118" s="329"/>
      <c r="BM118" s="329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</row>
    <row r="119" spans="1:85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188"/>
      <c r="BD119" s="188"/>
      <c r="BE119" s="189"/>
      <c r="BF119" s="190"/>
      <c r="BG119" s="80"/>
      <c r="BH119" s="165"/>
      <c r="BI119" s="165"/>
      <c r="BJ119" s="165"/>
      <c r="BK119" s="165"/>
      <c r="BL119" s="329"/>
      <c r="BM119" s="329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</row>
    <row r="120" spans="1:85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188"/>
      <c r="BD120" s="188"/>
      <c r="BE120" s="189"/>
      <c r="BF120" s="190"/>
      <c r="BG120" s="80"/>
      <c r="BH120" s="165"/>
      <c r="BI120" s="165"/>
      <c r="BJ120" s="165"/>
      <c r="BK120" s="165"/>
      <c r="BL120" s="329"/>
      <c r="BM120" s="329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</row>
    <row r="121" spans="1:85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188"/>
      <c r="BD121" s="188"/>
      <c r="BE121" s="189"/>
      <c r="BF121" s="190"/>
      <c r="BG121" s="80"/>
      <c r="BH121" s="165"/>
      <c r="BI121" s="165"/>
      <c r="BJ121" s="165"/>
      <c r="BK121" s="165"/>
      <c r="BL121" s="329"/>
      <c r="BM121" s="329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</row>
    <row r="122" spans="1:85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188"/>
      <c r="BD122" s="188"/>
      <c r="BE122" s="189"/>
      <c r="BF122" s="190"/>
      <c r="BG122" s="80"/>
      <c r="BH122" s="165"/>
      <c r="BI122" s="165"/>
      <c r="BJ122" s="165"/>
      <c r="BK122" s="165"/>
      <c r="BL122" s="329"/>
      <c r="BM122" s="329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</row>
    <row r="123" spans="1:85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188"/>
      <c r="BD123" s="188"/>
      <c r="BE123" s="189"/>
      <c r="BF123" s="190"/>
      <c r="BG123" s="80"/>
      <c r="BH123" s="165"/>
      <c r="BI123" s="165"/>
      <c r="BJ123" s="165"/>
      <c r="BK123" s="165"/>
      <c r="BL123" s="329"/>
      <c r="BM123" s="329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</row>
    <row r="124" spans="1:85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188"/>
      <c r="BD124" s="188"/>
      <c r="BE124" s="189"/>
      <c r="BF124" s="190"/>
      <c r="BG124" s="80"/>
      <c r="BH124" s="165"/>
      <c r="BI124" s="165"/>
      <c r="BJ124" s="165"/>
      <c r="BK124" s="165"/>
      <c r="BL124" s="329"/>
      <c r="BM124" s="329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</row>
    <row r="125" spans="1:85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188"/>
      <c r="BD125" s="188"/>
      <c r="BE125" s="189"/>
      <c r="BF125" s="190"/>
      <c r="BG125" s="80"/>
      <c r="BH125" s="165"/>
      <c r="BI125" s="165"/>
      <c r="BJ125" s="165"/>
      <c r="BK125" s="165"/>
      <c r="BL125" s="329"/>
      <c r="BM125" s="329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</row>
    <row r="126" spans="1:85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188"/>
      <c r="BD126" s="188"/>
      <c r="BE126" s="189"/>
      <c r="BF126" s="190"/>
      <c r="BG126" s="80"/>
      <c r="BH126" s="165"/>
      <c r="BI126" s="165"/>
      <c r="BJ126" s="165"/>
      <c r="BK126" s="165"/>
      <c r="BL126" s="329"/>
      <c r="BM126" s="329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</row>
    <row r="127" spans="1:85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188"/>
      <c r="BD127" s="188"/>
      <c r="BE127" s="189"/>
      <c r="BF127" s="190"/>
      <c r="BG127" s="80"/>
      <c r="BH127" s="165"/>
      <c r="BI127" s="165"/>
      <c r="BJ127" s="165"/>
      <c r="BK127" s="165"/>
      <c r="BL127" s="329"/>
      <c r="BM127" s="329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</row>
    <row r="128" spans="1:85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188"/>
      <c r="BD128" s="188"/>
      <c r="BE128" s="189"/>
      <c r="BF128" s="190"/>
      <c r="BG128" s="80"/>
      <c r="BH128" s="165"/>
      <c r="BI128" s="165"/>
      <c r="BJ128" s="165"/>
      <c r="BK128" s="165"/>
      <c r="BL128" s="329"/>
      <c r="BM128" s="329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</row>
    <row r="129" spans="1:85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188"/>
      <c r="BD129" s="188"/>
      <c r="BE129" s="189"/>
      <c r="BF129" s="190"/>
      <c r="BG129" s="80"/>
      <c r="BH129" s="165"/>
      <c r="BI129" s="165"/>
      <c r="BJ129" s="165"/>
      <c r="BK129" s="165"/>
      <c r="BL129" s="329"/>
      <c r="BM129" s="329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</row>
    <row r="130" spans="1:85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188"/>
      <c r="BD130" s="188"/>
      <c r="BE130" s="189"/>
      <c r="BF130" s="190"/>
      <c r="BG130" s="80"/>
      <c r="BH130" s="165"/>
      <c r="BI130" s="165"/>
      <c r="BJ130" s="165"/>
      <c r="BK130" s="165"/>
      <c r="BL130" s="329"/>
      <c r="BM130" s="329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</row>
    <row r="131" spans="1:85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188"/>
      <c r="BD131" s="188"/>
      <c r="BE131" s="189"/>
      <c r="BF131" s="190"/>
      <c r="BG131" s="80"/>
      <c r="BH131" s="165"/>
      <c r="BI131" s="165"/>
      <c r="BJ131" s="165"/>
      <c r="BK131" s="165"/>
      <c r="BL131" s="329"/>
      <c r="BM131" s="329"/>
      <c r="BN131" s="165"/>
      <c r="BO131" s="165"/>
      <c r="BP131" s="165"/>
      <c r="BQ131" s="165"/>
      <c r="BR131" s="165"/>
      <c r="BS131" s="165"/>
      <c r="BT131" s="165"/>
      <c r="BU131" s="165"/>
      <c r="BV131" s="165"/>
      <c r="BW131" s="165"/>
      <c r="BX131" s="165"/>
      <c r="BY131" s="165"/>
      <c r="BZ131" s="165"/>
      <c r="CA131" s="165"/>
      <c r="CB131" s="165"/>
      <c r="CC131" s="165"/>
      <c r="CD131" s="165"/>
      <c r="CE131" s="165"/>
      <c r="CF131" s="165"/>
      <c r="CG131" s="165"/>
    </row>
    <row r="132" spans="1:85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188"/>
      <c r="BD132" s="188"/>
      <c r="BE132" s="189"/>
      <c r="BF132" s="190"/>
      <c r="BG132" s="80"/>
      <c r="BH132" s="165"/>
      <c r="BI132" s="165"/>
      <c r="BJ132" s="165"/>
      <c r="BK132" s="165"/>
      <c r="BL132" s="329"/>
      <c r="BM132" s="329"/>
      <c r="BN132" s="165"/>
      <c r="BO132" s="165"/>
      <c r="BP132" s="165"/>
      <c r="BQ132" s="165"/>
      <c r="BR132" s="165"/>
      <c r="BS132" s="165"/>
      <c r="BT132" s="165"/>
      <c r="BU132" s="165"/>
      <c r="BV132" s="165"/>
      <c r="BW132" s="165"/>
      <c r="BX132" s="165"/>
      <c r="BY132" s="165"/>
      <c r="BZ132" s="165"/>
      <c r="CA132" s="165"/>
      <c r="CB132" s="165"/>
      <c r="CC132" s="165"/>
      <c r="CD132" s="165"/>
      <c r="CE132" s="165"/>
      <c r="CF132" s="165"/>
      <c r="CG132" s="165"/>
    </row>
    <row r="133" spans="1:85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188"/>
      <c r="BD133" s="188"/>
      <c r="BE133" s="189"/>
      <c r="BF133" s="190"/>
      <c r="BG133" s="80"/>
      <c r="BH133" s="165"/>
      <c r="BI133" s="165"/>
      <c r="BJ133" s="165"/>
      <c r="BK133" s="165"/>
      <c r="BL133" s="329"/>
      <c r="BM133" s="329"/>
      <c r="BN133" s="165"/>
      <c r="BO133" s="165"/>
      <c r="BP133" s="165"/>
      <c r="BQ133" s="165"/>
      <c r="BR133" s="165"/>
      <c r="BS133" s="165"/>
      <c r="BT133" s="165"/>
      <c r="BU133" s="165"/>
      <c r="BV133" s="165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</row>
    <row r="134" spans="1:85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188"/>
      <c r="BD134" s="188"/>
      <c r="BE134" s="189"/>
      <c r="BF134" s="190"/>
      <c r="BG134" s="80"/>
      <c r="BH134" s="165"/>
      <c r="BI134" s="165"/>
      <c r="BJ134" s="165"/>
      <c r="BK134" s="165"/>
      <c r="BL134" s="329"/>
      <c r="BM134" s="329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</row>
    <row r="135" spans="1:85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188"/>
      <c r="BD135" s="188"/>
      <c r="BE135" s="189"/>
      <c r="BF135" s="190"/>
      <c r="BG135" s="80"/>
      <c r="BH135" s="165"/>
      <c r="BI135" s="165"/>
      <c r="BJ135" s="165"/>
      <c r="BK135" s="165"/>
      <c r="BL135" s="329"/>
      <c r="BM135" s="329"/>
      <c r="BN135" s="165"/>
      <c r="BO135" s="165"/>
      <c r="BP135" s="165"/>
      <c r="BQ135" s="165"/>
      <c r="BR135" s="165"/>
      <c r="BS135" s="165"/>
      <c r="BT135" s="165"/>
      <c r="BU135" s="165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</row>
    <row r="136" spans="1:85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188"/>
      <c r="BD136" s="188"/>
      <c r="BE136" s="189"/>
      <c r="BF136" s="190"/>
      <c r="BG136" s="80"/>
      <c r="BH136" s="165"/>
      <c r="BI136" s="165"/>
      <c r="BJ136" s="165"/>
      <c r="BK136" s="165"/>
      <c r="BL136" s="329"/>
      <c r="BM136" s="329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</row>
    <row r="137" spans="1:85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188"/>
      <c r="BD137" s="188"/>
      <c r="BE137" s="189"/>
      <c r="BF137" s="190"/>
      <c r="BG137" s="80"/>
      <c r="BH137" s="165"/>
      <c r="BI137" s="165"/>
      <c r="BJ137" s="165"/>
      <c r="BK137" s="165"/>
      <c r="BL137" s="329"/>
      <c r="BM137" s="329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</row>
    <row r="138" spans="1:85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188"/>
      <c r="BD138" s="188"/>
      <c r="BE138" s="189"/>
      <c r="BF138" s="190"/>
      <c r="BG138" s="80"/>
      <c r="BH138" s="165"/>
      <c r="BI138" s="165"/>
      <c r="BJ138" s="165"/>
      <c r="BK138" s="165"/>
      <c r="BL138" s="329"/>
      <c r="BM138" s="329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</row>
    <row r="139" spans="1:85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188"/>
      <c r="BD139" s="188"/>
      <c r="BE139" s="189"/>
      <c r="BF139" s="190"/>
      <c r="BG139" s="80"/>
      <c r="BH139" s="165"/>
      <c r="BI139" s="165"/>
      <c r="BJ139" s="165"/>
      <c r="BK139" s="165"/>
      <c r="BL139" s="329"/>
      <c r="BM139" s="329"/>
      <c r="BN139" s="165"/>
      <c r="BO139" s="165"/>
      <c r="BP139" s="165"/>
      <c r="BQ139" s="165"/>
      <c r="BR139" s="165"/>
      <c r="BS139" s="165"/>
      <c r="BT139" s="165"/>
      <c r="BU139" s="165"/>
      <c r="BV139" s="165"/>
      <c r="BW139" s="165"/>
      <c r="BX139" s="165"/>
      <c r="BY139" s="165"/>
      <c r="BZ139" s="165"/>
      <c r="CA139" s="165"/>
      <c r="CB139" s="165"/>
      <c r="CC139" s="165"/>
      <c r="CD139" s="165"/>
      <c r="CE139" s="165"/>
      <c r="CF139" s="165"/>
      <c r="CG139" s="165"/>
    </row>
    <row r="140" spans="1:85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188"/>
      <c r="BD140" s="188"/>
      <c r="BE140" s="189"/>
      <c r="BF140" s="190"/>
      <c r="BG140" s="80"/>
      <c r="BH140" s="165"/>
      <c r="BI140" s="165"/>
      <c r="BJ140" s="165"/>
      <c r="BK140" s="165"/>
      <c r="BL140" s="329"/>
      <c r="BM140" s="329"/>
      <c r="BN140" s="165"/>
      <c r="BO140" s="165"/>
      <c r="BP140" s="165"/>
      <c r="BQ140" s="165"/>
      <c r="BR140" s="165"/>
      <c r="BS140" s="165"/>
      <c r="BT140" s="165"/>
      <c r="BU140" s="165"/>
      <c r="BV140" s="165"/>
      <c r="BW140" s="165"/>
      <c r="BX140" s="165"/>
      <c r="BY140" s="165"/>
      <c r="BZ140" s="165"/>
      <c r="CA140" s="165"/>
      <c r="CB140" s="165"/>
      <c r="CC140" s="165"/>
      <c r="CD140" s="165"/>
      <c r="CE140" s="165"/>
      <c r="CF140" s="165"/>
      <c r="CG140" s="165"/>
    </row>
    <row r="141" spans="1:85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188"/>
      <c r="BD141" s="188"/>
      <c r="BE141" s="189"/>
      <c r="BF141" s="190"/>
      <c r="BG141" s="80"/>
      <c r="BH141" s="165"/>
      <c r="BI141" s="165"/>
      <c r="BJ141" s="165"/>
      <c r="BK141" s="165"/>
      <c r="BL141" s="329"/>
      <c r="BM141" s="329"/>
      <c r="BN141" s="165"/>
      <c r="BO141" s="165"/>
      <c r="BP141" s="165"/>
      <c r="BQ141" s="165"/>
      <c r="BR141" s="165"/>
      <c r="BS141" s="165"/>
      <c r="BT141" s="165"/>
      <c r="BU141" s="165"/>
      <c r="BV141" s="165"/>
      <c r="BW141" s="165"/>
      <c r="BX141" s="165"/>
      <c r="BY141" s="165"/>
      <c r="BZ141" s="165"/>
      <c r="CA141" s="165"/>
      <c r="CB141" s="165"/>
      <c r="CC141" s="165"/>
      <c r="CD141" s="165"/>
      <c r="CE141" s="165"/>
      <c r="CF141" s="165"/>
      <c r="CG141" s="165"/>
    </row>
    <row r="142" spans="1:85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188"/>
      <c r="BD142" s="188"/>
      <c r="BE142" s="189"/>
      <c r="BF142" s="190"/>
      <c r="BG142" s="80"/>
      <c r="BH142" s="165"/>
      <c r="BI142" s="165"/>
      <c r="BJ142" s="165"/>
      <c r="BK142" s="165"/>
      <c r="BL142" s="329"/>
      <c r="BM142" s="329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</row>
    <row r="143" spans="1:85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188"/>
      <c r="BD143" s="188"/>
      <c r="BE143" s="189"/>
      <c r="BF143" s="190"/>
      <c r="BG143" s="80"/>
      <c r="BH143" s="165"/>
      <c r="BI143" s="165"/>
      <c r="BJ143" s="165"/>
      <c r="BK143" s="165"/>
      <c r="BL143" s="329"/>
      <c r="BM143" s="329"/>
      <c r="BN143" s="165"/>
      <c r="BO143" s="165"/>
      <c r="BP143" s="165"/>
      <c r="BQ143" s="165"/>
      <c r="BR143" s="165"/>
      <c r="BS143" s="165"/>
      <c r="BT143" s="165"/>
      <c r="BU143" s="165"/>
      <c r="BV143" s="165"/>
      <c r="BW143" s="165"/>
      <c r="BX143" s="165"/>
      <c r="BY143" s="165"/>
      <c r="BZ143" s="165"/>
      <c r="CA143" s="165"/>
      <c r="CB143" s="165"/>
      <c r="CC143" s="165"/>
      <c r="CD143" s="165"/>
      <c r="CE143" s="165"/>
      <c r="CF143" s="165"/>
      <c r="CG143" s="165"/>
    </row>
    <row r="144" spans="1:85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188"/>
      <c r="BD144" s="188"/>
      <c r="BE144" s="189"/>
      <c r="BF144" s="190"/>
      <c r="BG144" s="80"/>
      <c r="BH144" s="165"/>
      <c r="BI144" s="165"/>
      <c r="BJ144" s="165"/>
      <c r="BK144" s="165"/>
      <c r="BL144" s="329"/>
      <c r="BM144" s="329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</row>
    <row r="145" spans="1:85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188"/>
      <c r="BD145" s="188"/>
      <c r="BE145" s="189"/>
      <c r="BF145" s="190"/>
      <c r="BG145" s="80"/>
      <c r="BH145" s="165"/>
      <c r="BI145" s="165"/>
      <c r="BJ145" s="165"/>
      <c r="BK145" s="165"/>
      <c r="BL145" s="329"/>
      <c r="BM145" s="329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</row>
    <row r="146" spans="1:85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188"/>
      <c r="BD146" s="188"/>
      <c r="BE146" s="189"/>
      <c r="BF146" s="190"/>
      <c r="BG146" s="80"/>
      <c r="BH146" s="165"/>
      <c r="BI146" s="165"/>
      <c r="BJ146" s="165"/>
      <c r="BK146" s="165"/>
      <c r="BL146" s="329"/>
      <c r="BM146" s="329"/>
      <c r="BN146" s="165"/>
      <c r="BO146" s="165"/>
      <c r="BP146" s="165"/>
      <c r="BQ146" s="165"/>
      <c r="BR146" s="165"/>
      <c r="BS146" s="165"/>
      <c r="BT146" s="165"/>
      <c r="BU146" s="165"/>
      <c r="BV146" s="165"/>
      <c r="BW146" s="165"/>
      <c r="BX146" s="165"/>
      <c r="BY146" s="165"/>
      <c r="BZ146" s="165"/>
      <c r="CA146" s="165"/>
      <c r="CB146" s="165"/>
      <c r="CC146" s="165"/>
      <c r="CD146" s="165"/>
      <c r="CE146" s="165"/>
      <c r="CF146" s="165"/>
      <c r="CG146" s="165"/>
    </row>
    <row r="147" spans="1:85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188"/>
      <c r="BD147" s="188"/>
      <c r="BE147" s="189"/>
      <c r="BF147" s="190"/>
      <c r="BG147" s="80"/>
      <c r="BH147" s="165"/>
      <c r="BI147" s="165"/>
      <c r="BJ147" s="165"/>
      <c r="BK147" s="165"/>
      <c r="BL147" s="329"/>
      <c r="BM147" s="329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</row>
    <row r="148" spans="1:85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188"/>
      <c r="BD148" s="188"/>
      <c r="BE148" s="189"/>
      <c r="BF148" s="190"/>
      <c r="BG148" s="80"/>
      <c r="BH148" s="165"/>
      <c r="BI148" s="165"/>
      <c r="BJ148" s="165"/>
      <c r="BK148" s="165"/>
      <c r="BL148" s="329"/>
      <c r="BM148" s="329"/>
      <c r="BN148" s="165"/>
      <c r="BO148" s="165"/>
      <c r="BP148" s="165"/>
      <c r="BQ148" s="165"/>
      <c r="BR148" s="165"/>
      <c r="BS148" s="165"/>
      <c r="BT148" s="165"/>
      <c r="BU148" s="165"/>
      <c r="BV148" s="165"/>
      <c r="BW148" s="165"/>
      <c r="BX148" s="165"/>
      <c r="BY148" s="165"/>
      <c r="BZ148" s="165"/>
      <c r="CA148" s="165"/>
      <c r="CB148" s="165"/>
      <c r="CC148" s="165"/>
      <c r="CD148" s="165"/>
      <c r="CE148" s="165"/>
      <c r="CF148" s="165"/>
      <c r="CG148" s="165"/>
    </row>
    <row r="149" spans="1:85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188"/>
      <c r="BD149" s="188"/>
      <c r="BE149" s="189"/>
      <c r="BF149" s="190"/>
      <c r="BG149" s="80"/>
      <c r="BH149" s="165"/>
      <c r="BI149" s="165"/>
      <c r="BJ149" s="165"/>
      <c r="BK149" s="165"/>
      <c r="BL149" s="329"/>
      <c r="BM149" s="329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</row>
    <row r="150" spans="1:85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188"/>
      <c r="BD150" s="188"/>
      <c r="BE150" s="189"/>
      <c r="BF150" s="190"/>
      <c r="BG150" s="80"/>
      <c r="BH150" s="165"/>
      <c r="BI150" s="165"/>
      <c r="BJ150" s="165"/>
      <c r="BK150" s="165"/>
      <c r="BL150" s="329"/>
      <c r="BM150" s="329"/>
      <c r="BN150" s="165"/>
      <c r="BO150" s="165"/>
      <c r="BP150" s="165"/>
      <c r="BQ150" s="165"/>
      <c r="BR150" s="165"/>
      <c r="BS150" s="165"/>
      <c r="BT150" s="165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</row>
    <row r="151" spans="1:85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188"/>
      <c r="BD151" s="188"/>
      <c r="BE151" s="189"/>
      <c r="BF151" s="190"/>
      <c r="BG151" s="80"/>
      <c r="BH151" s="165"/>
      <c r="BI151" s="165"/>
      <c r="BJ151" s="165"/>
      <c r="BK151" s="165"/>
      <c r="BL151" s="329"/>
      <c r="BM151" s="329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  <c r="CE151" s="165"/>
      <c r="CF151" s="165"/>
      <c r="CG151" s="165"/>
    </row>
    <row r="152" spans="1:85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188"/>
      <c r="BD152" s="188"/>
      <c r="BE152" s="189"/>
      <c r="BF152" s="190"/>
      <c r="BG152" s="80"/>
      <c r="BH152" s="165"/>
      <c r="BI152" s="165"/>
      <c r="BJ152" s="165"/>
      <c r="BK152" s="165"/>
      <c r="BL152" s="329"/>
      <c r="BM152" s="329"/>
      <c r="BN152" s="165"/>
      <c r="BO152" s="165"/>
      <c r="BP152" s="165"/>
      <c r="BQ152" s="165"/>
      <c r="BR152" s="165"/>
      <c r="BS152" s="165"/>
      <c r="BT152" s="165"/>
      <c r="BU152" s="165"/>
      <c r="BV152" s="165"/>
      <c r="BW152" s="165"/>
      <c r="BX152" s="165"/>
      <c r="BY152" s="165"/>
      <c r="BZ152" s="165"/>
      <c r="CA152" s="165"/>
      <c r="CB152" s="165"/>
      <c r="CC152" s="165"/>
      <c r="CD152" s="165"/>
      <c r="CE152" s="165"/>
      <c r="CF152" s="165"/>
      <c r="CG152" s="165"/>
    </row>
    <row r="153" spans="1:85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188"/>
      <c r="BD153" s="188"/>
      <c r="BE153" s="189"/>
      <c r="BF153" s="190"/>
      <c r="BG153" s="80"/>
      <c r="BH153" s="165"/>
      <c r="BI153" s="165"/>
      <c r="BJ153" s="165"/>
      <c r="BK153" s="165"/>
      <c r="BL153" s="329"/>
      <c r="BM153" s="329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</row>
    <row r="154" spans="1:85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188"/>
      <c r="BD154" s="188"/>
      <c r="BE154" s="189"/>
      <c r="BF154" s="190"/>
      <c r="BG154" s="80"/>
      <c r="BH154" s="165"/>
      <c r="BI154" s="165"/>
      <c r="BJ154" s="165"/>
      <c r="BK154" s="165"/>
      <c r="BL154" s="329"/>
      <c r="BM154" s="329"/>
      <c r="BN154" s="165"/>
      <c r="BO154" s="165"/>
      <c r="BP154" s="165"/>
      <c r="BQ154" s="165"/>
      <c r="BR154" s="165"/>
      <c r="BS154" s="165"/>
      <c r="BT154" s="165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65"/>
      <c r="CF154" s="165"/>
      <c r="CG154" s="165"/>
    </row>
    <row r="155" spans="1:85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188"/>
      <c r="BD155" s="188"/>
      <c r="BE155" s="189"/>
      <c r="BF155" s="190"/>
      <c r="BG155" s="80"/>
      <c r="BH155" s="165"/>
      <c r="BI155" s="165"/>
      <c r="BJ155" s="165"/>
      <c r="BK155" s="165"/>
      <c r="BL155" s="329"/>
      <c r="BM155" s="329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</row>
    <row r="156" spans="1:85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188"/>
      <c r="BD156" s="188"/>
      <c r="BE156" s="189"/>
      <c r="BF156" s="190"/>
      <c r="BG156" s="80"/>
      <c r="BH156" s="165"/>
      <c r="BI156" s="165"/>
      <c r="BJ156" s="165"/>
      <c r="BK156" s="165"/>
      <c r="BL156" s="329"/>
      <c r="BM156" s="329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</row>
    <row r="157" spans="1:85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188"/>
      <c r="BD157" s="188"/>
      <c r="BE157" s="189"/>
      <c r="BF157" s="190"/>
      <c r="BG157" s="80"/>
      <c r="BH157" s="165"/>
      <c r="BI157" s="165"/>
      <c r="BJ157" s="165"/>
      <c r="BK157" s="165"/>
      <c r="BL157" s="329"/>
      <c r="BM157" s="329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65"/>
      <c r="CF157" s="165"/>
      <c r="CG157" s="165"/>
    </row>
    <row r="158" spans="1:85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188"/>
      <c r="BD158" s="188"/>
      <c r="BE158" s="189"/>
      <c r="BF158" s="190"/>
      <c r="BG158" s="80"/>
      <c r="BH158" s="165"/>
      <c r="BI158" s="165"/>
      <c r="BJ158" s="165"/>
      <c r="BK158" s="165"/>
      <c r="BL158" s="329"/>
      <c r="BM158" s="329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65"/>
      <c r="CF158" s="165"/>
      <c r="CG158" s="165"/>
    </row>
    <row r="159" spans="1:85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188"/>
      <c r="BD159" s="188"/>
      <c r="BE159" s="189"/>
      <c r="BF159" s="190"/>
      <c r="BG159" s="80"/>
      <c r="BH159" s="165"/>
      <c r="BI159" s="165"/>
      <c r="BJ159" s="165"/>
      <c r="BK159" s="165"/>
      <c r="BL159" s="329"/>
      <c r="BM159" s="329"/>
      <c r="BN159" s="165"/>
      <c r="BO159" s="165"/>
      <c r="BP159" s="165"/>
      <c r="BQ159" s="165"/>
      <c r="BR159" s="165"/>
      <c r="BS159" s="165"/>
      <c r="BT159" s="165"/>
      <c r="BU159" s="165"/>
      <c r="BV159" s="165"/>
      <c r="BW159" s="165"/>
      <c r="BX159" s="165"/>
      <c r="BY159" s="165"/>
      <c r="BZ159" s="165"/>
      <c r="CA159" s="165"/>
      <c r="CB159" s="165"/>
      <c r="CC159" s="165"/>
      <c r="CD159" s="165"/>
      <c r="CE159" s="165"/>
      <c r="CF159" s="165"/>
      <c r="CG159" s="165"/>
    </row>
    <row r="160" spans="1:85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188"/>
      <c r="BD160" s="188"/>
      <c r="BE160" s="189"/>
      <c r="BF160" s="190"/>
      <c r="BG160" s="80"/>
      <c r="BH160" s="165"/>
      <c r="BI160" s="165"/>
      <c r="BJ160" s="165"/>
      <c r="BK160" s="165"/>
      <c r="BL160" s="329"/>
      <c r="BM160" s="329"/>
      <c r="BN160" s="165"/>
      <c r="BO160" s="165"/>
      <c r="BP160" s="165"/>
      <c r="BQ160" s="165"/>
      <c r="BR160" s="165"/>
      <c r="BS160" s="165"/>
      <c r="BT160" s="165"/>
      <c r="BU160" s="165"/>
      <c r="BV160" s="165"/>
      <c r="BW160" s="165"/>
      <c r="BX160" s="165"/>
      <c r="BY160" s="165"/>
      <c r="BZ160" s="165"/>
      <c r="CA160" s="165"/>
      <c r="CB160" s="165"/>
      <c r="CC160" s="165"/>
      <c r="CD160" s="165"/>
      <c r="CE160" s="165"/>
      <c r="CF160" s="165"/>
      <c r="CG160" s="165"/>
    </row>
    <row r="161" spans="1:85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188"/>
      <c r="BD161" s="188"/>
      <c r="BE161" s="189"/>
      <c r="BF161" s="190"/>
      <c r="BG161" s="80"/>
      <c r="BH161" s="165"/>
      <c r="BI161" s="165"/>
      <c r="BJ161" s="165"/>
      <c r="BK161" s="165"/>
      <c r="BL161" s="329"/>
      <c r="BM161" s="329"/>
      <c r="BN161" s="165"/>
      <c r="BO161" s="165"/>
      <c r="BP161" s="165"/>
      <c r="BQ161" s="165"/>
      <c r="BR161" s="165"/>
      <c r="BS161" s="165"/>
      <c r="BT161" s="165"/>
      <c r="BU161" s="165"/>
      <c r="BV161" s="165"/>
      <c r="BW161" s="165"/>
      <c r="BX161" s="165"/>
      <c r="BY161" s="165"/>
      <c r="BZ161" s="165"/>
      <c r="CA161" s="165"/>
      <c r="CB161" s="165"/>
      <c r="CC161" s="165"/>
      <c r="CD161" s="165"/>
      <c r="CE161" s="165"/>
      <c r="CF161" s="165"/>
      <c r="CG161" s="165"/>
    </row>
    <row r="162" spans="1:85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188"/>
      <c r="BD162" s="188"/>
      <c r="BE162" s="189"/>
      <c r="BF162" s="190"/>
      <c r="BG162" s="80"/>
      <c r="BH162" s="165"/>
      <c r="BI162" s="165"/>
      <c r="BJ162" s="165"/>
      <c r="BK162" s="165"/>
      <c r="BL162" s="329"/>
      <c r="BM162" s="329"/>
      <c r="BN162" s="165"/>
      <c r="BO162" s="165"/>
      <c r="BP162" s="165"/>
      <c r="BQ162" s="165"/>
      <c r="BR162" s="165"/>
      <c r="BS162" s="165"/>
      <c r="BT162" s="165"/>
      <c r="BU162" s="165"/>
      <c r="BV162" s="165"/>
      <c r="BW162" s="165"/>
      <c r="BX162" s="165"/>
      <c r="BY162" s="165"/>
      <c r="BZ162" s="165"/>
      <c r="CA162" s="165"/>
      <c r="CB162" s="165"/>
      <c r="CC162" s="165"/>
      <c r="CD162" s="165"/>
      <c r="CE162" s="165"/>
      <c r="CF162" s="165"/>
      <c r="CG162" s="165"/>
    </row>
    <row r="163" spans="1:85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188"/>
      <c r="BD163" s="188"/>
      <c r="BE163" s="189"/>
      <c r="BF163" s="190"/>
      <c r="BG163" s="80"/>
      <c r="BH163" s="165"/>
      <c r="BI163" s="165"/>
      <c r="BJ163" s="165"/>
      <c r="BK163" s="165"/>
      <c r="BL163" s="329"/>
      <c r="BM163" s="329"/>
      <c r="BN163" s="165"/>
      <c r="BO163" s="165"/>
      <c r="BP163" s="165"/>
      <c r="BQ163" s="165"/>
      <c r="BR163" s="165"/>
      <c r="BS163" s="165"/>
      <c r="BT163" s="165"/>
      <c r="BU163" s="165"/>
      <c r="BV163" s="165"/>
      <c r="BW163" s="165"/>
      <c r="BX163" s="165"/>
      <c r="BY163" s="165"/>
      <c r="BZ163" s="165"/>
      <c r="CA163" s="165"/>
      <c r="CB163" s="165"/>
      <c r="CC163" s="165"/>
      <c r="CD163" s="165"/>
      <c r="CE163" s="165"/>
      <c r="CF163" s="165"/>
      <c r="CG163" s="165"/>
    </row>
    <row r="164" spans="1:85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188"/>
      <c r="BD164" s="188"/>
      <c r="BE164" s="189"/>
      <c r="BF164" s="190"/>
      <c r="BG164" s="80"/>
      <c r="BH164" s="165"/>
      <c r="BI164" s="165"/>
      <c r="BJ164" s="165"/>
      <c r="BK164" s="165"/>
      <c r="BL164" s="329"/>
      <c r="BM164" s="329"/>
      <c r="BN164" s="165"/>
      <c r="BO164" s="165"/>
      <c r="BP164" s="165"/>
      <c r="BQ164" s="165"/>
      <c r="BR164" s="165"/>
      <c r="BS164" s="165"/>
      <c r="BT164" s="165"/>
      <c r="BU164" s="165"/>
      <c r="BV164" s="165"/>
      <c r="BW164" s="165"/>
      <c r="BX164" s="165"/>
      <c r="BY164" s="165"/>
      <c r="BZ164" s="165"/>
      <c r="CA164" s="165"/>
      <c r="CB164" s="165"/>
      <c r="CC164" s="165"/>
      <c r="CD164" s="165"/>
      <c r="CE164" s="165"/>
      <c r="CF164" s="165"/>
      <c r="CG164" s="165"/>
    </row>
    <row r="165" spans="1:85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188"/>
      <c r="BD165" s="188"/>
      <c r="BE165" s="189"/>
      <c r="BF165" s="190"/>
      <c r="BG165" s="80"/>
      <c r="BH165" s="165"/>
      <c r="BI165" s="165"/>
      <c r="BJ165" s="165"/>
      <c r="BK165" s="165"/>
      <c r="BL165" s="329"/>
      <c r="BM165" s="329"/>
      <c r="BN165" s="165"/>
      <c r="BO165" s="165"/>
      <c r="BP165" s="165"/>
      <c r="BQ165" s="165"/>
      <c r="BR165" s="165"/>
      <c r="BS165" s="165"/>
      <c r="BT165" s="165"/>
      <c r="BU165" s="165"/>
      <c r="BV165" s="165"/>
      <c r="BW165" s="165"/>
      <c r="BX165" s="165"/>
      <c r="BY165" s="165"/>
      <c r="BZ165" s="165"/>
      <c r="CA165" s="165"/>
      <c r="CB165" s="165"/>
      <c r="CC165" s="165"/>
      <c r="CD165" s="165"/>
      <c r="CE165" s="165"/>
      <c r="CF165" s="165"/>
      <c r="CG165" s="165"/>
    </row>
    <row r="166" spans="1:85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188"/>
      <c r="BD166" s="188"/>
      <c r="BE166" s="189"/>
      <c r="BF166" s="190"/>
      <c r="BG166" s="80"/>
      <c r="BH166" s="165"/>
      <c r="BI166" s="165"/>
      <c r="BJ166" s="165"/>
      <c r="BK166" s="165"/>
      <c r="BL166" s="329"/>
      <c r="BM166" s="329"/>
      <c r="BN166" s="165"/>
      <c r="BO166" s="165"/>
      <c r="BP166" s="165"/>
      <c r="BQ166" s="165"/>
      <c r="BR166" s="165"/>
      <c r="BS166" s="165"/>
      <c r="BT166" s="165"/>
      <c r="BU166" s="165"/>
      <c r="BV166" s="165"/>
      <c r="BW166" s="165"/>
      <c r="BX166" s="165"/>
      <c r="BY166" s="165"/>
      <c r="BZ166" s="165"/>
      <c r="CA166" s="165"/>
      <c r="CB166" s="165"/>
      <c r="CC166" s="165"/>
      <c r="CD166" s="165"/>
      <c r="CE166" s="165"/>
      <c r="CF166" s="165"/>
      <c r="CG166" s="165"/>
    </row>
    <row r="167" spans="1:85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188"/>
      <c r="BD167" s="188"/>
      <c r="BE167" s="189"/>
      <c r="BF167" s="190"/>
      <c r="BG167" s="80"/>
      <c r="BH167" s="165"/>
      <c r="BI167" s="165"/>
      <c r="BJ167" s="165"/>
      <c r="BK167" s="165"/>
      <c r="BL167" s="329"/>
      <c r="BM167" s="329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  <c r="CE167" s="165"/>
      <c r="CF167" s="165"/>
      <c r="CG167" s="165"/>
    </row>
  </sheetData>
  <sheetProtection password="C621" sheet="1" objects="1" scenarios="1" selectLockedCells="1" selectUnlockedCells="1"/>
  <protectedRanges>
    <protectedRange sqref="AU6" name="Диапазон1"/>
  </protectedRanges>
  <mergeCells count="26">
    <mergeCell ref="B9:B11"/>
    <mergeCell ref="C9:C11"/>
    <mergeCell ref="D9:D11"/>
    <mergeCell ref="E9:E11"/>
    <mergeCell ref="F9:U9"/>
    <mergeCell ref="R10:U10"/>
    <mergeCell ref="F10:Q10"/>
    <mergeCell ref="E2:H2"/>
    <mergeCell ref="I2:K2"/>
    <mergeCell ref="L2:N2"/>
    <mergeCell ref="O2:P2"/>
    <mergeCell ref="C4:F4"/>
    <mergeCell ref="AV4:AY4"/>
    <mergeCell ref="BA9:BA11"/>
    <mergeCell ref="C8:AF8"/>
    <mergeCell ref="G4:Y4"/>
    <mergeCell ref="AU9:AU11"/>
    <mergeCell ref="AV9:AV11"/>
    <mergeCell ref="AW9:AW11"/>
    <mergeCell ref="AX9:AX11"/>
    <mergeCell ref="AY9:AY11"/>
    <mergeCell ref="AZ9:AZ11"/>
    <mergeCell ref="K6:N6"/>
    <mergeCell ref="AX7:AZ7"/>
    <mergeCell ref="AX8:AZ8"/>
    <mergeCell ref="AV6:AY6"/>
  </mergeCells>
  <conditionalFormatting sqref="F25:AT64">
    <cfRule type="expression" dxfId="7" priority="7">
      <formula>AND(OR($C25&lt;&gt;"",$D25&lt;&gt;""),$A25=1,ISBLANK(F25))</formula>
    </cfRule>
  </conditionalFormatting>
  <conditionalFormatting sqref="AU6">
    <cfRule type="cellIs" dxfId="6" priority="6" stopIfTrue="1" operator="equal">
      <formula>"НЕТ"</formula>
    </cfRule>
  </conditionalFormatting>
  <conditionalFormatting sqref="F1:W8 Z24:AT24 X19:Y20 M25:Y64 U20:W20 F20:T21 F13:W19 F12:Y12 U21:Y21 F22:Y24 F25:W1048576">
    <cfRule type="containsErrors" dxfId="5" priority="4">
      <formula>ISERROR(F1)</formula>
    </cfRule>
  </conditionalFormatting>
  <conditionalFormatting sqref="AV6">
    <cfRule type="expression" dxfId="4" priority="1">
      <formula>"$AV$6=1"</formula>
    </cfRule>
  </conditionalFormatting>
  <dataValidations xWindow="932" yWindow="404" count="4">
    <dataValidation allowBlank="1" showDropDown="1" showInputMessage="1" showErrorMessage="1" sqref="AG25:AT64"/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U6">
      <formula1>"ДА,НЕТ"</formula1>
    </dataValidation>
    <dataValidation allowBlank="1" showDropDown="1" showErrorMessage="1" prompt="Возможные значения: 0, 1._x000a_Если ученик не дал ответ - N." sqref="F25:Y64"/>
    <dataValidation type="list" allowBlank="1" showDropDown="1" showInputMessage="1" showErrorMessage="1" prompt="Возможные значения: 0, 1._x000a_Если ученик не дал ответ - N." sqref="AC25:AD64 Z25:AA64">
      <formula1>$B$2:$D$2</formula1>
    </dataValidation>
  </dataValidations>
  <pageMargins left="0.17" right="0.19" top="0.50749999999999995" bottom="0.17" header="0.17" footer="0.5"/>
  <pageSetup paperSize="9" scale="90" fitToWidth="0" fitToHeight="0" orientation="landscape" r:id="rId1"/>
  <headerFooter alignWithMargins="0">
    <oddHeader>&amp;CКГБУ "Региональный центр оценки качества образования"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xWindow="932" yWindow="404" count="2">
        <x14:dataValidation type="list" allowBlank="1" showDropDown="1" showInputMessage="1" showErrorMessage="1" prompt="Возможные значения: 0, 1._x000a_Если ученик не дал ответ - N.">
          <x14:formula1>
            <xm:f>Рабочий!$B$2:$D$2</xm:f>
          </x14:formula1>
          <xm:sqref>AF25:AF64</xm:sqref>
        </x14:dataValidation>
        <x14:dataValidation type="list" allowBlank="1" showDropDown="1" showInputMessage="1" showErrorMessage="1" prompt="Возможные значения: 0, 1, 2._x000a_Если ученик не дал ответ - N.">
          <x14:formula1>
            <xm:f>Рабочий!$B$5:$G$5</xm:f>
          </x14:formula1>
          <xm:sqref>AB25:AB64 AE25:AE64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F0"/>
  </sheetPr>
  <dimension ref="A1:E21"/>
  <sheetViews>
    <sheetView workbookViewId="0">
      <selection activeCell="H27" sqref="H27"/>
    </sheetView>
  </sheetViews>
  <sheetFormatPr defaultColWidth="9.140625" defaultRowHeight="18.75" x14ac:dyDescent="0.3"/>
  <cols>
    <col min="1" max="2" width="9.140625" style="225"/>
    <col min="3" max="4" width="18.5703125" style="225" customWidth="1"/>
    <col min="5" max="5" width="9.140625" style="225"/>
    <col min="6" max="16384" width="9.140625" style="226"/>
  </cols>
  <sheetData>
    <row r="1" spans="2:4" x14ac:dyDescent="0.3">
      <c r="B1" s="341">
        <f>COUNTIF(B6:B79, "&gt;0")</f>
        <v>16</v>
      </c>
    </row>
    <row r="2" spans="2:4" x14ac:dyDescent="0.3">
      <c r="B2" s="509" t="s">
        <v>99</v>
      </c>
      <c r="C2" s="509"/>
      <c r="D2" s="509"/>
    </row>
    <row r="4" spans="2:4" x14ac:dyDescent="0.3">
      <c r="B4" s="428"/>
      <c r="C4" s="508" t="s">
        <v>26</v>
      </c>
      <c r="D4" s="508"/>
    </row>
    <row r="5" spans="2:4" x14ac:dyDescent="0.3">
      <c r="B5" s="428"/>
      <c r="C5" s="429">
        <v>1</v>
      </c>
      <c r="D5" s="429">
        <v>2</v>
      </c>
    </row>
    <row r="6" spans="2:4" x14ac:dyDescent="0.3">
      <c r="B6" s="428">
        <v>1</v>
      </c>
      <c r="C6" s="279">
        <v>3</v>
      </c>
      <c r="D6" s="279">
        <v>4</v>
      </c>
    </row>
    <row r="7" spans="2:4" x14ac:dyDescent="0.3">
      <c r="B7" s="428">
        <v>2</v>
      </c>
      <c r="C7" s="279">
        <v>3</v>
      </c>
      <c r="D7" s="279">
        <v>2</v>
      </c>
    </row>
    <row r="8" spans="2:4" x14ac:dyDescent="0.3">
      <c r="B8" s="428">
        <v>3</v>
      </c>
      <c r="C8" s="279">
        <v>16.579999999999998</v>
      </c>
      <c r="D8" s="279">
        <v>9.32</v>
      </c>
    </row>
    <row r="9" spans="2:4" x14ac:dyDescent="0.3">
      <c r="B9" s="428">
        <v>4</v>
      </c>
      <c r="C9" s="279">
        <v>1</v>
      </c>
      <c r="D9" s="279">
        <v>1</v>
      </c>
    </row>
    <row r="10" spans="2:4" x14ac:dyDescent="0.3">
      <c r="B10" s="428">
        <v>5</v>
      </c>
      <c r="C10" s="379" t="s">
        <v>1085</v>
      </c>
      <c r="D10" s="379" t="s">
        <v>1086</v>
      </c>
    </row>
    <row r="11" spans="2:4" x14ac:dyDescent="0.3">
      <c r="B11" s="428">
        <v>6</v>
      </c>
      <c r="C11" s="379">
        <v>3</v>
      </c>
      <c r="D11" s="379">
        <v>3</v>
      </c>
    </row>
    <row r="12" spans="2:4" x14ac:dyDescent="0.3">
      <c r="B12" s="428">
        <v>7</v>
      </c>
      <c r="C12" s="279" t="s">
        <v>1087</v>
      </c>
      <c r="D12" s="279" t="s">
        <v>1088</v>
      </c>
    </row>
    <row r="13" spans="2:4" x14ac:dyDescent="0.3">
      <c r="B13" s="428">
        <v>8</v>
      </c>
      <c r="C13" s="279">
        <v>6</v>
      </c>
      <c r="D13" s="279">
        <v>12</v>
      </c>
    </row>
    <row r="14" spans="2:4" x14ac:dyDescent="0.3">
      <c r="B14" s="428">
        <v>9</v>
      </c>
      <c r="C14" s="279" t="s">
        <v>1089</v>
      </c>
      <c r="D14" s="279" t="s">
        <v>1090</v>
      </c>
    </row>
    <row r="15" spans="2:4" x14ac:dyDescent="0.3">
      <c r="B15" s="428">
        <v>10</v>
      </c>
      <c r="C15" s="379">
        <v>15</v>
      </c>
      <c r="D15" s="379">
        <v>15</v>
      </c>
    </row>
    <row r="16" spans="2:4" x14ac:dyDescent="0.3">
      <c r="B16" s="428">
        <v>11</v>
      </c>
      <c r="C16" s="279">
        <v>2</v>
      </c>
      <c r="D16" s="279">
        <v>3</v>
      </c>
    </row>
    <row r="17" spans="2:4" x14ac:dyDescent="0.3">
      <c r="B17" s="428">
        <v>12</v>
      </c>
      <c r="C17" s="346">
        <v>204</v>
      </c>
      <c r="D17" s="346">
        <v>186</v>
      </c>
    </row>
    <row r="18" spans="2:4" x14ac:dyDescent="0.3">
      <c r="B18" s="428">
        <v>13</v>
      </c>
      <c r="C18" s="346">
        <v>840</v>
      </c>
      <c r="D18" s="346">
        <v>920</v>
      </c>
    </row>
    <row r="19" spans="2:4" x14ac:dyDescent="0.3">
      <c r="B19" s="428">
        <v>14</v>
      </c>
      <c r="C19" s="279">
        <v>-1.4</v>
      </c>
      <c r="D19" s="279">
        <v>3.3</v>
      </c>
    </row>
    <row r="20" spans="2:4" x14ac:dyDescent="0.3">
      <c r="B20" s="428">
        <v>15</v>
      </c>
      <c r="C20" s="354">
        <v>19.2</v>
      </c>
      <c r="D20" s="354">
        <v>20.399999999999999</v>
      </c>
    </row>
    <row r="21" spans="2:4" x14ac:dyDescent="0.3">
      <c r="B21" s="428">
        <v>16</v>
      </c>
      <c r="C21" s="402">
        <v>150</v>
      </c>
      <c r="D21" s="402">
        <v>125</v>
      </c>
    </row>
  </sheetData>
  <sheetProtection password="C621" sheet="1" objects="1" scenarios="1" selectLockedCells="1" selectUnlockedCells="1"/>
  <dataConsolidate/>
  <mergeCells count="2">
    <mergeCell ref="C4:D4"/>
    <mergeCell ref="B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/>
    <pageSetUpPr fitToPage="1"/>
  </sheetPr>
  <dimension ref="A1:BA79"/>
  <sheetViews>
    <sheetView topLeftCell="J1" workbookViewId="0">
      <selection activeCell="AN7" sqref="AN7"/>
    </sheetView>
  </sheetViews>
  <sheetFormatPr defaultRowHeight="12.75" x14ac:dyDescent="0.2"/>
  <cols>
    <col min="1" max="1" width="9.140625" hidden="1" customWidth="1"/>
    <col min="2" max="2" width="35.28515625" customWidth="1"/>
    <col min="3" max="3" width="22" customWidth="1"/>
    <col min="4" max="5" width="9.140625" customWidth="1"/>
    <col min="7" max="7" width="9.140625" hidden="1" customWidth="1"/>
    <col min="8" max="8" width="16.42578125" customWidth="1"/>
    <col min="9" max="9" width="9.140625" hidden="1" customWidth="1"/>
    <col min="10" max="10" width="15.42578125" customWidth="1"/>
    <col min="11" max="11" width="9.140625" hidden="1" customWidth="1"/>
    <col min="12" max="12" width="3.7109375" hidden="1" customWidth="1"/>
    <col min="15" max="16" width="9.140625" hidden="1" customWidth="1"/>
    <col min="17" max="18" width="9.140625" customWidth="1"/>
    <col min="19" max="20" width="9.140625" hidden="1" customWidth="1"/>
    <col min="21" max="22" width="9.140625" customWidth="1"/>
    <col min="23" max="24" width="9.140625" hidden="1" customWidth="1"/>
    <col min="25" max="26" width="9.140625" customWidth="1"/>
    <col min="27" max="28" width="9.140625" hidden="1" customWidth="1"/>
    <col min="29" max="30" width="9.140625" customWidth="1"/>
    <col min="31" max="32" width="9.140625" hidden="1" customWidth="1"/>
    <col min="33" max="33" width="9.140625" customWidth="1"/>
    <col min="34" max="34" width="9.140625" hidden="1" customWidth="1"/>
    <col min="35" max="35" width="13.85546875" customWidth="1"/>
    <col min="36" max="36" width="3" hidden="1" customWidth="1"/>
    <col min="37" max="37" width="9.42578125" customWidth="1"/>
    <col min="38" max="38" width="9.140625" hidden="1" customWidth="1"/>
    <col min="39" max="39" width="14.28515625" customWidth="1"/>
    <col min="40" max="40" width="15.140625" customWidth="1"/>
    <col min="41" max="41" width="17.140625" customWidth="1"/>
    <col min="42" max="42" width="9.140625" hidden="1" customWidth="1"/>
    <col min="43" max="43" width="17.7109375" customWidth="1"/>
    <col min="44" max="44" width="9.140625" hidden="1" customWidth="1"/>
    <col min="45" max="45" width="17.7109375" customWidth="1"/>
    <col min="46" max="46" width="9.140625" hidden="1" customWidth="1"/>
    <col min="47" max="47" width="18.140625" customWidth="1"/>
    <col min="48" max="53" width="9.140625" hidden="1" customWidth="1"/>
    <col min="258" max="258" width="0" hidden="1" customWidth="1"/>
    <col min="259" max="259" width="22" customWidth="1"/>
    <col min="260" max="261" width="0" hidden="1" customWidth="1"/>
    <col min="263" max="263" width="0" hidden="1" customWidth="1"/>
    <col min="264" max="264" width="14.5703125" customWidth="1"/>
    <col min="265" max="265" width="0" hidden="1" customWidth="1"/>
    <col min="267" max="268" width="0" hidden="1" customWidth="1"/>
    <col min="271" max="272" width="0" hidden="1" customWidth="1"/>
    <col min="275" max="276" width="0" hidden="1" customWidth="1"/>
    <col min="279" max="280" width="0" hidden="1" customWidth="1"/>
    <col min="283" max="284" width="0" hidden="1" customWidth="1"/>
    <col min="287" max="288" width="0" hidden="1" customWidth="1"/>
    <col min="290" max="290" width="0" hidden="1" customWidth="1"/>
    <col min="292" max="292" width="0" hidden="1" customWidth="1"/>
    <col min="294" max="294" width="0" hidden="1" customWidth="1"/>
    <col min="296" max="298" width="0" hidden="1" customWidth="1"/>
    <col min="300" max="300" width="0" hidden="1" customWidth="1"/>
    <col min="302" max="302" width="0" hidden="1" customWidth="1"/>
    <col min="304" max="309" width="0" hidden="1" customWidth="1"/>
    <col min="514" max="514" width="0" hidden="1" customWidth="1"/>
    <col min="515" max="515" width="22" customWidth="1"/>
    <col min="516" max="517" width="0" hidden="1" customWidth="1"/>
    <col min="519" max="519" width="0" hidden="1" customWidth="1"/>
    <col min="520" max="520" width="14.5703125" customWidth="1"/>
    <col min="521" max="521" width="0" hidden="1" customWidth="1"/>
    <col min="523" max="524" width="0" hidden="1" customWidth="1"/>
    <col min="527" max="528" width="0" hidden="1" customWidth="1"/>
    <col min="531" max="532" width="0" hidden="1" customWidth="1"/>
    <col min="535" max="536" width="0" hidden="1" customWidth="1"/>
    <col min="539" max="540" width="0" hidden="1" customWidth="1"/>
    <col min="543" max="544" width="0" hidden="1" customWidth="1"/>
    <col min="546" max="546" width="0" hidden="1" customWidth="1"/>
    <col min="548" max="548" width="0" hidden="1" customWidth="1"/>
    <col min="550" max="550" width="0" hidden="1" customWidth="1"/>
    <col min="552" max="554" width="0" hidden="1" customWidth="1"/>
    <col min="556" max="556" width="0" hidden="1" customWidth="1"/>
    <col min="558" max="558" width="0" hidden="1" customWidth="1"/>
    <col min="560" max="565" width="0" hidden="1" customWidth="1"/>
    <col min="770" max="770" width="0" hidden="1" customWidth="1"/>
    <col min="771" max="771" width="22" customWidth="1"/>
    <col min="772" max="773" width="0" hidden="1" customWidth="1"/>
    <col min="775" max="775" width="0" hidden="1" customWidth="1"/>
    <col min="776" max="776" width="14.5703125" customWidth="1"/>
    <col min="777" max="777" width="0" hidden="1" customWidth="1"/>
    <col min="779" max="780" width="0" hidden="1" customWidth="1"/>
    <col min="783" max="784" width="0" hidden="1" customWidth="1"/>
    <col min="787" max="788" width="0" hidden="1" customWidth="1"/>
    <col min="791" max="792" width="0" hidden="1" customWidth="1"/>
    <col min="795" max="796" width="0" hidden="1" customWidth="1"/>
    <col min="799" max="800" width="0" hidden="1" customWidth="1"/>
    <col min="802" max="802" width="0" hidden="1" customWidth="1"/>
    <col min="804" max="804" width="0" hidden="1" customWidth="1"/>
    <col min="806" max="806" width="0" hidden="1" customWidth="1"/>
    <col min="808" max="810" width="0" hidden="1" customWidth="1"/>
    <col min="812" max="812" width="0" hidden="1" customWidth="1"/>
    <col min="814" max="814" width="0" hidden="1" customWidth="1"/>
    <col min="816" max="821" width="0" hidden="1" customWidth="1"/>
    <col min="1026" max="1026" width="0" hidden="1" customWidth="1"/>
    <col min="1027" max="1027" width="22" customWidth="1"/>
    <col min="1028" max="1029" width="0" hidden="1" customWidth="1"/>
    <col min="1031" max="1031" width="0" hidden="1" customWidth="1"/>
    <col min="1032" max="1032" width="14.5703125" customWidth="1"/>
    <col min="1033" max="1033" width="0" hidden="1" customWidth="1"/>
    <col min="1035" max="1036" width="0" hidden="1" customWidth="1"/>
    <col min="1039" max="1040" width="0" hidden="1" customWidth="1"/>
    <col min="1043" max="1044" width="0" hidden="1" customWidth="1"/>
    <col min="1047" max="1048" width="0" hidden="1" customWidth="1"/>
    <col min="1051" max="1052" width="0" hidden="1" customWidth="1"/>
    <col min="1055" max="1056" width="0" hidden="1" customWidth="1"/>
    <col min="1058" max="1058" width="0" hidden="1" customWidth="1"/>
    <col min="1060" max="1060" width="0" hidden="1" customWidth="1"/>
    <col min="1062" max="1062" width="0" hidden="1" customWidth="1"/>
    <col min="1064" max="1066" width="0" hidden="1" customWidth="1"/>
    <col min="1068" max="1068" width="0" hidden="1" customWidth="1"/>
    <col min="1070" max="1070" width="0" hidden="1" customWidth="1"/>
    <col min="1072" max="1077" width="0" hidden="1" customWidth="1"/>
    <col min="1282" max="1282" width="0" hidden="1" customWidth="1"/>
    <col min="1283" max="1283" width="22" customWidth="1"/>
    <col min="1284" max="1285" width="0" hidden="1" customWidth="1"/>
    <col min="1287" max="1287" width="0" hidden="1" customWidth="1"/>
    <col min="1288" max="1288" width="14.5703125" customWidth="1"/>
    <col min="1289" max="1289" width="0" hidden="1" customWidth="1"/>
    <col min="1291" max="1292" width="0" hidden="1" customWidth="1"/>
    <col min="1295" max="1296" width="0" hidden="1" customWidth="1"/>
    <col min="1299" max="1300" width="0" hidden="1" customWidth="1"/>
    <col min="1303" max="1304" width="0" hidden="1" customWidth="1"/>
    <col min="1307" max="1308" width="0" hidden="1" customWidth="1"/>
    <col min="1311" max="1312" width="0" hidden="1" customWidth="1"/>
    <col min="1314" max="1314" width="0" hidden="1" customWidth="1"/>
    <col min="1316" max="1316" width="0" hidden="1" customWidth="1"/>
    <col min="1318" max="1318" width="0" hidden="1" customWidth="1"/>
    <col min="1320" max="1322" width="0" hidden="1" customWidth="1"/>
    <col min="1324" max="1324" width="0" hidden="1" customWidth="1"/>
    <col min="1326" max="1326" width="0" hidden="1" customWidth="1"/>
    <col min="1328" max="1333" width="0" hidden="1" customWidth="1"/>
    <col min="1538" max="1538" width="0" hidden="1" customWidth="1"/>
    <col min="1539" max="1539" width="22" customWidth="1"/>
    <col min="1540" max="1541" width="0" hidden="1" customWidth="1"/>
    <col min="1543" max="1543" width="0" hidden="1" customWidth="1"/>
    <col min="1544" max="1544" width="14.5703125" customWidth="1"/>
    <col min="1545" max="1545" width="0" hidden="1" customWidth="1"/>
    <col min="1547" max="1548" width="0" hidden="1" customWidth="1"/>
    <col min="1551" max="1552" width="0" hidden="1" customWidth="1"/>
    <col min="1555" max="1556" width="0" hidden="1" customWidth="1"/>
    <col min="1559" max="1560" width="0" hidden="1" customWidth="1"/>
    <col min="1563" max="1564" width="0" hidden="1" customWidth="1"/>
    <col min="1567" max="1568" width="0" hidden="1" customWidth="1"/>
    <col min="1570" max="1570" width="0" hidden="1" customWidth="1"/>
    <col min="1572" max="1572" width="0" hidden="1" customWidth="1"/>
    <col min="1574" max="1574" width="0" hidden="1" customWidth="1"/>
    <col min="1576" max="1578" width="0" hidden="1" customWidth="1"/>
    <col min="1580" max="1580" width="0" hidden="1" customWidth="1"/>
    <col min="1582" max="1582" width="0" hidden="1" customWidth="1"/>
    <col min="1584" max="1589" width="0" hidden="1" customWidth="1"/>
    <col min="1794" max="1794" width="0" hidden="1" customWidth="1"/>
    <col min="1795" max="1795" width="22" customWidth="1"/>
    <col min="1796" max="1797" width="0" hidden="1" customWidth="1"/>
    <col min="1799" max="1799" width="0" hidden="1" customWidth="1"/>
    <col min="1800" max="1800" width="14.5703125" customWidth="1"/>
    <col min="1801" max="1801" width="0" hidden="1" customWidth="1"/>
    <col min="1803" max="1804" width="0" hidden="1" customWidth="1"/>
    <col min="1807" max="1808" width="0" hidden="1" customWidth="1"/>
    <col min="1811" max="1812" width="0" hidden="1" customWidth="1"/>
    <col min="1815" max="1816" width="0" hidden="1" customWidth="1"/>
    <col min="1819" max="1820" width="0" hidden="1" customWidth="1"/>
    <col min="1823" max="1824" width="0" hidden="1" customWidth="1"/>
    <col min="1826" max="1826" width="0" hidden="1" customWidth="1"/>
    <col min="1828" max="1828" width="0" hidden="1" customWidth="1"/>
    <col min="1830" max="1830" width="0" hidden="1" customWidth="1"/>
    <col min="1832" max="1834" width="0" hidden="1" customWidth="1"/>
    <col min="1836" max="1836" width="0" hidden="1" customWidth="1"/>
    <col min="1838" max="1838" width="0" hidden="1" customWidth="1"/>
    <col min="1840" max="1845" width="0" hidden="1" customWidth="1"/>
    <col min="2050" max="2050" width="0" hidden="1" customWidth="1"/>
    <col min="2051" max="2051" width="22" customWidth="1"/>
    <col min="2052" max="2053" width="0" hidden="1" customWidth="1"/>
    <col min="2055" max="2055" width="0" hidden="1" customWidth="1"/>
    <col min="2056" max="2056" width="14.5703125" customWidth="1"/>
    <col min="2057" max="2057" width="0" hidden="1" customWidth="1"/>
    <col min="2059" max="2060" width="0" hidden="1" customWidth="1"/>
    <col min="2063" max="2064" width="0" hidden="1" customWidth="1"/>
    <col min="2067" max="2068" width="0" hidden="1" customWidth="1"/>
    <col min="2071" max="2072" width="0" hidden="1" customWidth="1"/>
    <col min="2075" max="2076" width="0" hidden="1" customWidth="1"/>
    <col min="2079" max="2080" width="0" hidden="1" customWidth="1"/>
    <col min="2082" max="2082" width="0" hidden="1" customWidth="1"/>
    <col min="2084" max="2084" width="0" hidden="1" customWidth="1"/>
    <col min="2086" max="2086" width="0" hidden="1" customWidth="1"/>
    <col min="2088" max="2090" width="0" hidden="1" customWidth="1"/>
    <col min="2092" max="2092" width="0" hidden="1" customWidth="1"/>
    <col min="2094" max="2094" width="0" hidden="1" customWidth="1"/>
    <col min="2096" max="2101" width="0" hidden="1" customWidth="1"/>
    <col min="2306" max="2306" width="0" hidden="1" customWidth="1"/>
    <col min="2307" max="2307" width="22" customWidth="1"/>
    <col min="2308" max="2309" width="0" hidden="1" customWidth="1"/>
    <col min="2311" max="2311" width="0" hidden="1" customWidth="1"/>
    <col min="2312" max="2312" width="14.5703125" customWidth="1"/>
    <col min="2313" max="2313" width="0" hidden="1" customWidth="1"/>
    <col min="2315" max="2316" width="0" hidden="1" customWidth="1"/>
    <col min="2319" max="2320" width="0" hidden="1" customWidth="1"/>
    <col min="2323" max="2324" width="0" hidden="1" customWidth="1"/>
    <col min="2327" max="2328" width="0" hidden="1" customWidth="1"/>
    <col min="2331" max="2332" width="0" hidden="1" customWidth="1"/>
    <col min="2335" max="2336" width="0" hidden="1" customWidth="1"/>
    <col min="2338" max="2338" width="0" hidden="1" customWidth="1"/>
    <col min="2340" max="2340" width="0" hidden="1" customWidth="1"/>
    <col min="2342" max="2342" width="0" hidden="1" customWidth="1"/>
    <col min="2344" max="2346" width="0" hidden="1" customWidth="1"/>
    <col min="2348" max="2348" width="0" hidden="1" customWidth="1"/>
    <col min="2350" max="2350" width="0" hidden="1" customWidth="1"/>
    <col min="2352" max="2357" width="0" hidden="1" customWidth="1"/>
    <col min="2562" max="2562" width="0" hidden="1" customWidth="1"/>
    <col min="2563" max="2563" width="22" customWidth="1"/>
    <col min="2564" max="2565" width="0" hidden="1" customWidth="1"/>
    <col min="2567" max="2567" width="0" hidden="1" customWidth="1"/>
    <col min="2568" max="2568" width="14.5703125" customWidth="1"/>
    <col min="2569" max="2569" width="0" hidden="1" customWidth="1"/>
    <col min="2571" max="2572" width="0" hidden="1" customWidth="1"/>
    <col min="2575" max="2576" width="0" hidden="1" customWidth="1"/>
    <col min="2579" max="2580" width="0" hidden="1" customWidth="1"/>
    <col min="2583" max="2584" width="0" hidden="1" customWidth="1"/>
    <col min="2587" max="2588" width="0" hidden="1" customWidth="1"/>
    <col min="2591" max="2592" width="0" hidden="1" customWidth="1"/>
    <col min="2594" max="2594" width="0" hidden="1" customWidth="1"/>
    <col min="2596" max="2596" width="0" hidden="1" customWidth="1"/>
    <col min="2598" max="2598" width="0" hidden="1" customWidth="1"/>
    <col min="2600" max="2602" width="0" hidden="1" customWidth="1"/>
    <col min="2604" max="2604" width="0" hidden="1" customWidth="1"/>
    <col min="2606" max="2606" width="0" hidden="1" customWidth="1"/>
    <col min="2608" max="2613" width="0" hidden="1" customWidth="1"/>
    <col min="2818" max="2818" width="0" hidden="1" customWidth="1"/>
    <col min="2819" max="2819" width="22" customWidth="1"/>
    <col min="2820" max="2821" width="0" hidden="1" customWidth="1"/>
    <col min="2823" max="2823" width="0" hidden="1" customWidth="1"/>
    <col min="2824" max="2824" width="14.5703125" customWidth="1"/>
    <col min="2825" max="2825" width="0" hidden="1" customWidth="1"/>
    <col min="2827" max="2828" width="0" hidden="1" customWidth="1"/>
    <col min="2831" max="2832" width="0" hidden="1" customWidth="1"/>
    <col min="2835" max="2836" width="0" hidden="1" customWidth="1"/>
    <col min="2839" max="2840" width="0" hidden="1" customWidth="1"/>
    <col min="2843" max="2844" width="0" hidden="1" customWidth="1"/>
    <col min="2847" max="2848" width="0" hidden="1" customWidth="1"/>
    <col min="2850" max="2850" width="0" hidden="1" customWidth="1"/>
    <col min="2852" max="2852" width="0" hidden="1" customWidth="1"/>
    <col min="2854" max="2854" width="0" hidden="1" customWidth="1"/>
    <col min="2856" max="2858" width="0" hidden="1" customWidth="1"/>
    <col min="2860" max="2860" width="0" hidden="1" customWidth="1"/>
    <col min="2862" max="2862" width="0" hidden="1" customWidth="1"/>
    <col min="2864" max="2869" width="0" hidden="1" customWidth="1"/>
    <col min="3074" max="3074" width="0" hidden="1" customWidth="1"/>
    <col min="3075" max="3075" width="22" customWidth="1"/>
    <col min="3076" max="3077" width="0" hidden="1" customWidth="1"/>
    <col min="3079" max="3079" width="0" hidden="1" customWidth="1"/>
    <col min="3080" max="3080" width="14.5703125" customWidth="1"/>
    <col min="3081" max="3081" width="0" hidden="1" customWidth="1"/>
    <col min="3083" max="3084" width="0" hidden="1" customWidth="1"/>
    <col min="3087" max="3088" width="0" hidden="1" customWidth="1"/>
    <col min="3091" max="3092" width="0" hidden="1" customWidth="1"/>
    <col min="3095" max="3096" width="0" hidden="1" customWidth="1"/>
    <col min="3099" max="3100" width="0" hidden="1" customWidth="1"/>
    <col min="3103" max="3104" width="0" hidden="1" customWidth="1"/>
    <col min="3106" max="3106" width="0" hidden="1" customWidth="1"/>
    <col min="3108" max="3108" width="0" hidden="1" customWidth="1"/>
    <col min="3110" max="3110" width="0" hidden="1" customWidth="1"/>
    <col min="3112" max="3114" width="0" hidden="1" customWidth="1"/>
    <col min="3116" max="3116" width="0" hidden="1" customWidth="1"/>
    <col min="3118" max="3118" width="0" hidden="1" customWidth="1"/>
    <col min="3120" max="3125" width="0" hidden="1" customWidth="1"/>
    <col min="3330" max="3330" width="0" hidden="1" customWidth="1"/>
    <col min="3331" max="3331" width="22" customWidth="1"/>
    <col min="3332" max="3333" width="0" hidden="1" customWidth="1"/>
    <col min="3335" max="3335" width="0" hidden="1" customWidth="1"/>
    <col min="3336" max="3336" width="14.5703125" customWidth="1"/>
    <col min="3337" max="3337" width="0" hidden="1" customWidth="1"/>
    <col min="3339" max="3340" width="0" hidden="1" customWidth="1"/>
    <col min="3343" max="3344" width="0" hidden="1" customWidth="1"/>
    <col min="3347" max="3348" width="0" hidden="1" customWidth="1"/>
    <col min="3351" max="3352" width="0" hidden="1" customWidth="1"/>
    <col min="3355" max="3356" width="0" hidden="1" customWidth="1"/>
    <col min="3359" max="3360" width="0" hidden="1" customWidth="1"/>
    <col min="3362" max="3362" width="0" hidden="1" customWidth="1"/>
    <col min="3364" max="3364" width="0" hidden="1" customWidth="1"/>
    <col min="3366" max="3366" width="0" hidden="1" customWidth="1"/>
    <col min="3368" max="3370" width="0" hidden="1" customWidth="1"/>
    <col min="3372" max="3372" width="0" hidden="1" customWidth="1"/>
    <col min="3374" max="3374" width="0" hidden="1" customWidth="1"/>
    <col min="3376" max="3381" width="0" hidden="1" customWidth="1"/>
    <col min="3586" max="3586" width="0" hidden="1" customWidth="1"/>
    <col min="3587" max="3587" width="22" customWidth="1"/>
    <col min="3588" max="3589" width="0" hidden="1" customWidth="1"/>
    <col min="3591" max="3591" width="0" hidden="1" customWidth="1"/>
    <col min="3592" max="3592" width="14.5703125" customWidth="1"/>
    <col min="3593" max="3593" width="0" hidden="1" customWidth="1"/>
    <col min="3595" max="3596" width="0" hidden="1" customWidth="1"/>
    <col min="3599" max="3600" width="0" hidden="1" customWidth="1"/>
    <col min="3603" max="3604" width="0" hidden="1" customWidth="1"/>
    <col min="3607" max="3608" width="0" hidden="1" customWidth="1"/>
    <col min="3611" max="3612" width="0" hidden="1" customWidth="1"/>
    <col min="3615" max="3616" width="0" hidden="1" customWidth="1"/>
    <col min="3618" max="3618" width="0" hidden="1" customWidth="1"/>
    <col min="3620" max="3620" width="0" hidden="1" customWidth="1"/>
    <col min="3622" max="3622" width="0" hidden="1" customWidth="1"/>
    <col min="3624" max="3626" width="0" hidden="1" customWidth="1"/>
    <col min="3628" max="3628" width="0" hidden="1" customWidth="1"/>
    <col min="3630" max="3630" width="0" hidden="1" customWidth="1"/>
    <col min="3632" max="3637" width="0" hidden="1" customWidth="1"/>
    <col min="3842" max="3842" width="0" hidden="1" customWidth="1"/>
    <col min="3843" max="3843" width="22" customWidth="1"/>
    <col min="3844" max="3845" width="0" hidden="1" customWidth="1"/>
    <col min="3847" max="3847" width="0" hidden="1" customWidth="1"/>
    <col min="3848" max="3848" width="14.5703125" customWidth="1"/>
    <col min="3849" max="3849" width="0" hidden="1" customWidth="1"/>
    <col min="3851" max="3852" width="0" hidden="1" customWidth="1"/>
    <col min="3855" max="3856" width="0" hidden="1" customWidth="1"/>
    <col min="3859" max="3860" width="0" hidden="1" customWidth="1"/>
    <col min="3863" max="3864" width="0" hidden="1" customWidth="1"/>
    <col min="3867" max="3868" width="0" hidden="1" customWidth="1"/>
    <col min="3871" max="3872" width="0" hidden="1" customWidth="1"/>
    <col min="3874" max="3874" width="0" hidden="1" customWidth="1"/>
    <col min="3876" max="3876" width="0" hidden="1" customWidth="1"/>
    <col min="3878" max="3878" width="0" hidden="1" customWidth="1"/>
    <col min="3880" max="3882" width="0" hidden="1" customWidth="1"/>
    <col min="3884" max="3884" width="0" hidden="1" customWidth="1"/>
    <col min="3886" max="3886" width="0" hidden="1" customWidth="1"/>
    <col min="3888" max="3893" width="0" hidden="1" customWidth="1"/>
    <col min="4098" max="4098" width="0" hidden="1" customWidth="1"/>
    <col min="4099" max="4099" width="22" customWidth="1"/>
    <col min="4100" max="4101" width="0" hidden="1" customWidth="1"/>
    <col min="4103" max="4103" width="0" hidden="1" customWidth="1"/>
    <col min="4104" max="4104" width="14.5703125" customWidth="1"/>
    <col min="4105" max="4105" width="0" hidden="1" customWidth="1"/>
    <col min="4107" max="4108" width="0" hidden="1" customWidth="1"/>
    <col min="4111" max="4112" width="0" hidden="1" customWidth="1"/>
    <col min="4115" max="4116" width="0" hidden="1" customWidth="1"/>
    <col min="4119" max="4120" width="0" hidden="1" customWidth="1"/>
    <col min="4123" max="4124" width="0" hidden="1" customWidth="1"/>
    <col min="4127" max="4128" width="0" hidden="1" customWidth="1"/>
    <col min="4130" max="4130" width="0" hidden="1" customWidth="1"/>
    <col min="4132" max="4132" width="0" hidden="1" customWidth="1"/>
    <col min="4134" max="4134" width="0" hidden="1" customWidth="1"/>
    <col min="4136" max="4138" width="0" hidden="1" customWidth="1"/>
    <col min="4140" max="4140" width="0" hidden="1" customWidth="1"/>
    <col min="4142" max="4142" width="0" hidden="1" customWidth="1"/>
    <col min="4144" max="4149" width="0" hidden="1" customWidth="1"/>
    <col min="4354" max="4354" width="0" hidden="1" customWidth="1"/>
    <col min="4355" max="4355" width="22" customWidth="1"/>
    <col min="4356" max="4357" width="0" hidden="1" customWidth="1"/>
    <col min="4359" max="4359" width="0" hidden="1" customWidth="1"/>
    <col min="4360" max="4360" width="14.5703125" customWidth="1"/>
    <col min="4361" max="4361" width="0" hidden="1" customWidth="1"/>
    <col min="4363" max="4364" width="0" hidden="1" customWidth="1"/>
    <col min="4367" max="4368" width="0" hidden="1" customWidth="1"/>
    <col min="4371" max="4372" width="0" hidden="1" customWidth="1"/>
    <col min="4375" max="4376" width="0" hidden="1" customWidth="1"/>
    <col min="4379" max="4380" width="0" hidden="1" customWidth="1"/>
    <col min="4383" max="4384" width="0" hidden="1" customWidth="1"/>
    <col min="4386" max="4386" width="0" hidden="1" customWidth="1"/>
    <col min="4388" max="4388" width="0" hidden="1" customWidth="1"/>
    <col min="4390" max="4390" width="0" hidden="1" customWidth="1"/>
    <col min="4392" max="4394" width="0" hidden="1" customWidth="1"/>
    <col min="4396" max="4396" width="0" hidden="1" customWidth="1"/>
    <col min="4398" max="4398" width="0" hidden="1" customWidth="1"/>
    <col min="4400" max="4405" width="0" hidden="1" customWidth="1"/>
    <col min="4610" max="4610" width="0" hidden="1" customWidth="1"/>
    <col min="4611" max="4611" width="22" customWidth="1"/>
    <col min="4612" max="4613" width="0" hidden="1" customWidth="1"/>
    <col min="4615" max="4615" width="0" hidden="1" customWidth="1"/>
    <col min="4616" max="4616" width="14.5703125" customWidth="1"/>
    <col min="4617" max="4617" width="0" hidden="1" customWidth="1"/>
    <col min="4619" max="4620" width="0" hidden="1" customWidth="1"/>
    <col min="4623" max="4624" width="0" hidden="1" customWidth="1"/>
    <col min="4627" max="4628" width="0" hidden="1" customWidth="1"/>
    <col min="4631" max="4632" width="0" hidden="1" customWidth="1"/>
    <col min="4635" max="4636" width="0" hidden="1" customWidth="1"/>
    <col min="4639" max="4640" width="0" hidden="1" customWidth="1"/>
    <col min="4642" max="4642" width="0" hidden="1" customWidth="1"/>
    <col min="4644" max="4644" width="0" hidden="1" customWidth="1"/>
    <col min="4646" max="4646" width="0" hidden="1" customWidth="1"/>
    <col min="4648" max="4650" width="0" hidden="1" customWidth="1"/>
    <col min="4652" max="4652" width="0" hidden="1" customWidth="1"/>
    <col min="4654" max="4654" width="0" hidden="1" customWidth="1"/>
    <col min="4656" max="4661" width="0" hidden="1" customWidth="1"/>
    <col min="4866" max="4866" width="0" hidden="1" customWidth="1"/>
    <col min="4867" max="4867" width="22" customWidth="1"/>
    <col min="4868" max="4869" width="0" hidden="1" customWidth="1"/>
    <col min="4871" max="4871" width="0" hidden="1" customWidth="1"/>
    <col min="4872" max="4872" width="14.5703125" customWidth="1"/>
    <col min="4873" max="4873" width="0" hidden="1" customWidth="1"/>
    <col min="4875" max="4876" width="0" hidden="1" customWidth="1"/>
    <col min="4879" max="4880" width="0" hidden="1" customWidth="1"/>
    <col min="4883" max="4884" width="0" hidden="1" customWidth="1"/>
    <col min="4887" max="4888" width="0" hidden="1" customWidth="1"/>
    <col min="4891" max="4892" width="0" hidden="1" customWidth="1"/>
    <col min="4895" max="4896" width="0" hidden="1" customWidth="1"/>
    <col min="4898" max="4898" width="0" hidden="1" customWidth="1"/>
    <col min="4900" max="4900" width="0" hidden="1" customWidth="1"/>
    <col min="4902" max="4902" width="0" hidden="1" customWidth="1"/>
    <col min="4904" max="4906" width="0" hidden="1" customWidth="1"/>
    <col min="4908" max="4908" width="0" hidden="1" customWidth="1"/>
    <col min="4910" max="4910" width="0" hidden="1" customWidth="1"/>
    <col min="4912" max="4917" width="0" hidden="1" customWidth="1"/>
    <col min="5122" max="5122" width="0" hidden="1" customWidth="1"/>
    <col min="5123" max="5123" width="22" customWidth="1"/>
    <col min="5124" max="5125" width="0" hidden="1" customWidth="1"/>
    <col min="5127" max="5127" width="0" hidden="1" customWidth="1"/>
    <col min="5128" max="5128" width="14.5703125" customWidth="1"/>
    <col min="5129" max="5129" width="0" hidden="1" customWidth="1"/>
    <col min="5131" max="5132" width="0" hidden="1" customWidth="1"/>
    <col min="5135" max="5136" width="0" hidden="1" customWidth="1"/>
    <col min="5139" max="5140" width="0" hidden="1" customWidth="1"/>
    <col min="5143" max="5144" width="0" hidden="1" customWidth="1"/>
    <col min="5147" max="5148" width="0" hidden="1" customWidth="1"/>
    <col min="5151" max="5152" width="0" hidden="1" customWidth="1"/>
    <col min="5154" max="5154" width="0" hidden="1" customWidth="1"/>
    <col min="5156" max="5156" width="0" hidden="1" customWidth="1"/>
    <col min="5158" max="5158" width="0" hidden="1" customWidth="1"/>
    <col min="5160" max="5162" width="0" hidden="1" customWidth="1"/>
    <col min="5164" max="5164" width="0" hidden="1" customWidth="1"/>
    <col min="5166" max="5166" width="0" hidden="1" customWidth="1"/>
    <col min="5168" max="5173" width="0" hidden="1" customWidth="1"/>
    <col min="5378" max="5378" width="0" hidden="1" customWidth="1"/>
    <col min="5379" max="5379" width="22" customWidth="1"/>
    <col min="5380" max="5381" width="0" hidden="1" customWidth="1"/>
    <col min="5383" max="5383" width="0" hidden="1" customWidth="1"/>
    <col min="5384" max="5384" width="14.5703125" customWidth="1"/>
    <col min="5385" max="5385" width="0" hidden="1" customWidth="1"/>
    <col min="5387" max="5388" width="0" hidden="1" customWidth="1"/>
    <col min="5391" max="5392" width="0" hidden="1" customWidth="1"/>
    <col min="5395" max="5396" width="0" hidden="1" customWidth="1"/>
    <col min="5399" max="5400" width="0" hidden="1" customWidth="1"/>
    <col min="5403" max="5404" width="0" hidden="1" customWidth="1"/>
    <col min="5407" max="5408" width="0" hidden="1" customWidth="1"/>
    <col min="5410" max="5410" width="0" hidden="1" customWidth="1"/>
    <col min="5412" max="5412" width="0" hidden="1" customWidth="1"/>
    <col min="5414" max="5414" width="0" hidden="1" customWidth="1"/>
    <col min="5416" max="5418" width="0" hidden="1" customWidth="1"/>
    <col min="5420" max="5420" width="0" hidden="1" customWidth="1"/>
    <col min="5422" max="5422" width="0" hidden="1" customWidth="1"/>
    <col min="5424" max="5429" width="0" hidden="1" customWidth="1"/>
    <col min="5634" max="5634" width="0" hidden="1" customWidth="1"/>
    <col min="5635" max="5635" width="22" customWidth="1"/>
    <col min="5636" max="5637" width="0" hidden="1" customWidth="1"/>
    <col min="5639" max="5639" width="0" hidden="1" customWidth="1"/>
    <col min="5640" max="5640" width="14.5703125" customWidth="1"/>
    <col min="5641" max="5641" width="0" hidden="1" customWidth="1"/>
    <col min="5643" max="5644" width="0" hidden="1" customWidth="1"/>
    <col min="5647" max="5648" width="0" hidden="1" customWidth="1"/>
    <col min="5651" max="5652" width="0" hidden="1" customWidth="1"/>
    <col min="5655" max="5656" width="0" hidden="1" customWidth="1"/>
    <col min="5659" max="5660" width="0" hidden="1" customWidth="1"/>
    <col min="5663" max="5664" width="0" hidden="1" customWidth="1"/>
    <col min="5666" max="5666" width="0" hidden="1" customWidth="1"/>
    <col min="5668" max="5668" width="0" hidden="1" customWidth="1"/>
    <col min="5670" max="5670" width="0" hidden="1" customWidth="1"/>
    <col min="5672" max="5674" width="0" hidden="1" customWidth="1"/>
    <col min="5676" max="5676" width="0" hidden="1" customWidth="1"/>
    <col min="5678" max="5678" width="0" hidden="1" customWidth="1"/>
    <col min="5680" max="5685" width="0" hidden="1" customWidth="1"/>
    <col min="5890" max="5890" width="0" hidden="1" customWidth="1"/>
    <col min="5891" max="5891" width="22" customWidth="1"/>
    <col min="5892" max="5893" width="0" hidden="1" customWidth="1"/>
    <col min="5895" max="5895" width="0" hidden="1" customWidth="1"/>
    <col min="5896" max="5896" width="14.5703125" customWidth="1"/>
    <col min="5897" max="5897" width="0" hidden="1" customWidth="1"/>
    <col min="5899" max="5900" width="0" hidden="1" customWidth="1"/>
    <col min="5903" max="5904" width="0" hidden="1" customWidth="1"/>
    <col min="5907" max="5908" width="0" hidden="1" customWidth="1"/>
    <col min="5911" max="5912" width="0" hidden="1" customWidth="1"/>
    <col min="5915" max="5916" width="0" hidden="1" customWidth="1"/>
    <col min="5919" max="5920" width="0" hidden="1" customWidth="1"/>
    <col min="5922" max="5922" width="0" hidden="1" customWidth="1"/>
    <col min="5924" max="5924" width="0" hidden="1" customWidth="1"/>
    <col min="5926" max="5926" width="0" hidden="1" customWidth="1"/>
    <col min="5928" max="5930" width="0" hidden="1" customWidth="1"/>
    <col min="5932" max="5932" width="0" hidden="1" customWidth="1"/>
    <col min="5934" max="5934" width="0" hidden="1" customWidth="1"/>
    <col min="5936" max="5941" width="0" hidden="1" customWidth="1"/>
    <col min="6146" max="6146" width="0" hidden="1" customWidth="1"/>
    <col min="6147" max="6147" width="22" customWidth="1"/>
    <col min="6148" max="6149" width="0" hidden="1" customWidth="1"/>
    <col min="6151" max="6151" width="0" hidden="1" customWidth="1"/>
    <col min="6152" max="6152" width="14.5703125" customWidth="1"/>
    <col min="6153" max="6153" width="0" hidden="1" customWidth="1"/>
    <col min="6155" max="6156" width="0" hidden="1" customWidth="1"/>
    <col min="6159" max="6160" width="0" hidden="1" customWidth="1"/>
    <col min="6163" max="6164" width="0" hidden="1" customWidth="1"/>
    <col min="6167" max="6168" width="0" hidden="1" customWidth="1"/>
    <col min="6171" max="6172" width="0" hidden="1" customWidth="1"/>
    <col min="6175" max="6176" width="0" hidden="1" customWidth="1"/>
    <col min="6178" max="6178" width="0" hidden="1" customWidth="1"/>
    <col min="6180" max="6180" width="0" hidden="1" customWidth="1"/>
    <col min="6182" max="6182" width="0" hidden="1" customWidth="1"/>
    <col min="6184" max="6186" width="0" hidden="1" customWidth="1"/>
    <col min="6188" max="6188" width="0" hidden="1" customWidth="1"/>
    <col min="6190" max="6190" width="0" hidden="1" customWidth="1"/>
    <col min="6192" max="6197" width="0" hidden="1" customWidth="1"/>
    <col min="6402" max="6402" width="0" hidden="1" customWidth="1"/>
    <col min="6403" max="6403" width="22" customWidth="1"/>
    <col min="6404" max="6405" width="0" hidden="1" customWidth="1"/>
    <col min="6407" max="6407" width="0" hidden="1" customWidth="1"/>
    <col min="6408" max="6408" width="14.5703125" customWidth="1"/>
    <col min="6409" max="6409" width="0" hidden="1" customWidth="1"/>
    <col min="6411" max="6412" width="0" hidden="1" customWidth="1"/>
    <col min="6415" max="6416" width="0" hidden="1" customWidth="1"/>
    <col min="6419" max="6420" width="0" hidden="1" customWidth="1"/>
    <col min="6423" max="6424" width="0" hidden="1" customWidth="1"/>
    <col min="6427" max="6428" width="0" hidden="1" customWidth="1"/>
    <col min="6431" max="6432" width="0" hidden="1" customWidth="1"/>
    <col min="6434" max="6434" width="0" hidden="1" customWidth="1"/>
    <col min="6436" max="6436" width="0" hidden="1" customWidth="1"/>
    <col min="6438" max="6438" width="0" hidden="1" customWidth="1"/>
    <col min="6440" max="6442" width="0" hidden="1" customWidth="1"/>
    <col min="6444" max="6444" width="0" hidden="1" customWidth="1"/>
    <col min="6446" max="6446" width="0" hidden="1" customWidth="1"/>
    <col min="6448" max="6453" width="0" hidden="1" customWidth="1"/>
    <col min="6658" max="6658" width="0" hidden="1" customWidth="1"/>
    <col min="6659" max="6659" width="22" customWidth="1"/>
    <col min="6660" max="6661" width="0" hidden="1" customWidth="1"/>
    <col min="6663" max="6663" width="0" hidden="1" customWidth="1"/>
    <col min="6664" max="6664" width="14.5703125" customWidth="1"/>
    <col min="6665" max="6665" width="0" hidden="1" customWidth="1"/>
    <col min="6667" max="6668" width="0" hidden="1" customWidth="1"/>
    <col min="6671" max="6672" width="0" hidden="1" customWidth="1"/>
    <col min="6675" max="6676" width="0" hidden="1" customWidth="1"/>
    <col min="6679" max="6680" width="0" hidden="1" customWidth="1"/>
    <col min="6683" max="6684" width="0" hidden="1" customWidth="1"/>
    <col min="6687" max="6688" width="0" hidden="1" customWidth="1"/>
    <col min="6690" max="6690" width="0" hidden="1" customWidth="1"/>
    <col min="6692" max="6692" width="0" hidden="1" customWidth="1"/>
    <col min="6694" max="6694" width="0" hidden="1" customWidth="1"/>
    <col min="6696" max="6698" width="0" hidden="1" customWidth="1"/>
    <col min="6700" max="6700" width="0" hidden="1" customWidth="1"/>
    <col min="6702" max="6702" width="0" hidden="1" customWidth="1"/>
    <col min="6704" max="6709" width="0" hidden="1" customWidth="1"/>
    <col min="6914" max="6914" width="0" hidden="1" customWidth="1"/>
    <col min="6915" max="6915" width="22" customWidth="1"/>
    <col min="6916" max="6917" width="0" hidden="1" customWidth="1"/>
    <col min="6919" max="6919" width="0" hidden="1" customWidth="1"/>
    <col min="6920" max="6920" width="14.5703125" customWidth="1"/>
    <col min="6921" max="6921" width="0" hidden="1" customWidth="1"/>
    <col min="6923" max="6924" width="0" hidden="1" customWidth="1"/>
    <col min="6927" max="6928" width="0" hidden="1" customWidth="1"/>
    <col min="6931" max="6932" width="0" hidden="1" customWidth="1"/>
    <col min="6935" max="6936" width="0" hidden="1" customWidth="1"/>
    <col min="6939" max="6940" width="0" hidden="1" customWidth="1"/>
    <col min="6943" max="6944" width="0" hidden="1" customWidth="1"/>
    <col min="6946" max="6946" width="0" hidden="1" customWidth="1"/>
    <col min="6948" max="6948" width="0" hidden="1" customWidth="1"/>
    <col min="6950" max="6950" width="0" hidden="1" customWidth="1"/>
    <col min="6952" max="6954" width="0" hidden="1" customWidth="1"/>
    <col min="6956" max="6956" width="0" hidden="1" customWidth="1"/>
    <col min="6958" max="6958" width="0" hidden="1" customWidth="1"/>
    <col min="6960" max="6965" width="0" hidden="1" customWidth="1"/>
    <col min="7170" max="7170" width="0" hidden="1" customWidth="1"/>
    <col min="7171" max="7171" width="22" customWidth="1"/>
    <col min="7172" max="7173" width="0" hidden="1" customWidth="1"/>
    <col min="7175" max="7175" width="0" hidden="1" customWidth="1"/>
    <col min="7176" max="7176" width="14.5703125" customWidth="1"/>
    <col min="7177" max="7177" width="0" hidden="1" customWidth="1"/>
    <col min="7179" max="7180" width="0" hidden="1" customWidth="1"/>
    <col min="7183" max="7184" width="0" hidden="1" customWidth="1"/>
    <col min="7187" max="7188" width="0" hidden="1" customWidth="1"/>
    <col min="7191" max="7192" width="0" hidden="1" customWidth="1"/>
    <col min="7195" max="7196" width="0" hidden="1" customWidth="1"/>
    <col min="7199" max="7200" width="0" hidden="1" customWidth="1"/>
    <col min="7202" max="7202" width="0" hidden="1" customWidth="1"/>
    <col min="7204" max="7204" width="0" hidden="1" customWidth="1"/>
    <col min="7206" max="7206" width="0" hidden="1" customWidth="1"/>
    <col min="7208" max="7210" width="0" hidden="1" customWidth="1"/>
    <col min="7212" max="7212" width="0" hidden="1" customWidth="1"/>
    <col min="7214" max="7214" width="0" hidden="1" customWidth="1"/>
    <col min="7216" max="7221" width="0" hidden="1" customWidth="1"/>
    <col min="7426" max="7426" width="0" hidden="1" customWidth="1"/>
    <col min="7427" max="7427" width="22" customWidth="1"/>
    <col min="7428" max="7429" width="0" hidden="1" customWidth="1"/>
    <col min="7431" max="7431" width="0" hidden="1" customWidth="1"/>
    <col min="7432" max="7432" width="14.5703125" customWidth="1"/>
    <col min="7433" max="7433" width="0" hidden="1" customWidth="1"/>
    <col min="7435" max="7436" width="0" hidden="1" customWidth="1"/>
    <col min="7439" max="7440" width="0" hidden="1" customWidth="1"/>
    <col min="7443" max="7444" width="0" hidden="1" customWidth="1"/>
    <col min="7447" max="7448" width="0" hidden="1" customWidth="1"/>
    <col min="7451" max="7452" width="0" hidden="1" customWidth="1"/>
    <col min="7455" max="7456" width="0" hidden="1" customWidth="1"/>
    <col min="7458" max="7458" width="0" hidden="1" customWidth="1"/>
    <col min="7460" max="7460" width="0" hidden="1" customWidth="1"/>
    <col min="7462" max="7462" width="0" hidden="1" customWidth="1"/>
    <col min="7464" max="7466" width="0" hidden="1" customWidth="1"/>
    <col min="7468" max="7468" width="0" hidden="1" customWidth="1"/>
    <col min="7470" max="7470" width="0" hidden="1" customWidth="1"/>
    <col min="7472" max="7477" width="0" hidden="1" customWidth="1"/>
    <col min="7682" max="7682" width="0" hidden="1" customWidth="1"/>
    <col min="7683" max="7683" width="22" customWidth="1"/>
    <col min="7684" max="7685" width="0" hidden="1" customWidth="1"/>
    <col min="7687" max="7687" width="0" hidden="1" customWidth="1"/>
    <col min="7688" max="7688" width="14.5703125" customWidth="1"/>
    <col min="7689" max="7689" width="0" hidden="1" customWidth="1"/>
    <col min="7691" max="7692" width="0" hidden="1" customWidth="1"/>
    <col min="7695" max="7696" width="0" hidden="1" customWidth="1"/>
    <col min="7699" max="7700" width="0" hidden="1" customWidth="1"/>
    <col min="7703" max="7704" width="0" hidden="1" customWidth="1"/>
    <col min="7707" max="7708" width="0" hidden="1" customWidth="1"/>
    <col min="7711" max="7712" width="0" hidden="1" customWidth="1"/>
    <col min="7714" max="7714" width="0" hidden="1" customWidth="1"/>
    <col min="7716" max="7716" width="0" hidden="1" customWidth="1"/>
    <col min="7718" max="7718" width="0" hidden="1" customWidth="1"/>
    <col min="7720" max="7722" width="0" hidden="1" customWidth="1"/>
    <col min="7724" max="7724" width="0" hidden="1" customWidth="1"/>
    <col min="7726" max="7726" width="0" hidden="1" customWidth="1"/>
    <col min="7728" max="7733" width="0" hidden="1" customWidth="1"/>
    <col min="7938" max="7938" width="0" hidden="1" customWidth="1"/>
    <col min="7939" max="7939" width="22" customWidth="1"/>
    <col min="7940" max="7941" width="0" hidden="1" customWidth="1"/>
    <col min="7943" max="7943" width="0" hidden="1" customWidth="1"/>
    <col min="7944" max="7944" width="14.5703125" customWidth="1"/>
    <col min="7945" max="7945" width="0" hidden="1" customWidth="1"/>
    <col min="7947" max="7948" width="0" hidden="1" customWidth="1"/>
    <col min="7951" max="7952" width="0" hidden="1" customWidth="1"/>
    <col min="7955" max="7956" width="0" hidden="1" customWidth="1"/>
    <col min="7959" max="7960" width="0" hidden="1" customWidth="1"/>
    <col min="7963" max="7964" width="0" hidden="1" customWidth="1"/>
    <col min="7967" max="7968" width="0" hidden="1" customWidth="1"/>
    <col min="7970" max="7970" width="0" hidden="1" customWidth="1"/>
    <col min="7972" max="7972" width="0" hidden="1" customWidth="1"/>
    <col min="7974" max="7974" width="0" hidden="1" customWidth="1"/>
    <col min="7976" max="7978" width="0" hidden="1" customWidth="1"/>
    <col min="7980" max="7980" width="0" hidden="1" customWidth="1"/>
    <col min="7982" max="7982" width="0" hidden="1" customWidth="1"/>
    <col min="7984" max="7989" width="0" hidden="1" customWidth="1"/>
    <col min="8194" max="8194" width="0" hidden="1" customWidth="1"/>
    <col min="8195" max="8195" width="22" customWidth="1"/>
    <col min="8196" max="8197" width="0" hidden="1" customWidth="1"/>
    <col min="8199" max="8199" width="0" hidden="1" customWidth="1"/>
    <col min="8200" max="8200" width="14.5703125" customWidth="1"/>
    <col min="8201" max="8201" width="0" hidden="1" customWidth="1"/>
    <col min="8203" max="8204" width="0" hidden="1" customWidth="1"/>
    <col min="8207" max="8208" width="0" hidden="1" customWidth="1"/>
    <col min="8211" max="8212" width="0" hidden="1" customWidth="1"/>
    <col min="8215" max="8216" width="0" hidden="1" customWidth="1"/>
    <col min="8219" max="8220" width="0" hidden="1" customWidth="1"/>
    <col min="8223" max="8224" width="0" hidden="1" customWidth="1"/>
    <col min="8226" max="8226" width="0" hidden="1" customWidth="1"/>
    <col min="8228" max="8228" width="0" hidden="1" customWidth="1"/>
    <col min="8230" max="8230" width="0" hidden="1" customWidth="1"/>
    <col min="8232" max="8234" width="0" hidden="1" customWidth="1"/>
    <col min="8236" max="8236" width="0" hidden="1" customWidth="1"/>
    <col min="8238" max="8238" width="0" hidden="1" customWidth="1"/>
    <col min="8240" max="8245" width="0" hidden="1" customWidth="1"/>
    <col min="8450" max="8450" width="0" hidden="1" customWidth="1"/>
    <col min="8451" max="8451" width="22" customWidth="1"/>
    <col min="8452" max="8453" width="0" hidden="1" customWidth="1"/>
    <col min="8455" max="8455" width="0" hidden="1" customWidth="1"/>
    <col min="8456" max="8456" width="14.5703125" customWidth="1"/>
    <col min="8457" max="8457" width="0" hidden="1" customWidth="1"/>
    <col min="8459" max="8460" width="0" hidden="1" customWidth="1"/>
    <col min="8463" max="8464" width="0" hidden="1" customWidth="1"/>
    <col min="8467" max="8468" width="0" hidden="1" customWidth="1"/>
    <col min="8471" max="8472" width="0" hidden="1" customWidth="1"/>
    <col min="8475" max="8476" width="0" hidden="1" customWidth="1"/>
    <col min="8479" max="8480" width="0" hidden="1" customWidth="1"/>
    <col min="8482" max="8482" width="0" hidden="1" customWidth="1"/>
    <col min="8484" max="8484" width="0" hidden="1" customWidth="1"/>
    <col min="8486" max="8486" width="0" hidden="1" customWidth="1"/>
    <col min="8488" max="8490" width="0" hidden="1" customWidth="1"/>
    <col min="8492" max="8492" width="0" hidden="1" customWidth="1"/>
    <col min="8494" max="8494" width="0" hidden="1" customWidth="1"/>
    <col min="8496" max="8501" width="0" hidden="1" customWidth="1"/>
    <col min="8706" max="8706" width="0" hidden="1" customWidth="1"/>
    <col min="8707" max="8707" width="22" customWidth="1"/>
    <col min="8708" max="8709" width="0" hidden="1" customWidth="1"/>
    <col min="8711" max="8711" width="0" hidden="1" customWidth="1"/>
    <col min="8712" max="8712" width="14.5703125" customWidth="1"/>
    <col min="8713" max="8713" width="0" hidden="1" customWidth="1"/>
    <col min="8715" max="8716" width="0" hidden="1" customWidth="1"/>
    <col min="8719" max="8720" width="0" hidden="1" customWidth="1"/>
    <col min="8723" max="8724" width="0" hidden="1" customWidth="1"/>
    <col min="8727" max="8728" width="0" hidden="1" customWidth="1"/>
    <col min="8731" max="8732" width="0" hidden="1" customWidth="1"/>
    <col min="8735" max="8736" width="0" hidden="1" customWidth="1"/>
    <col min="8738" max="8738" width="0" hidden="1" customWidth="1"/>
    <col min="8740" max="8740" width="0" hidden="1" customWidth="1"/>
    <col min="8742" max="8742" width="0" hidden="1" customWidth="1"/>
    <col min="8744" max="8746" width="0" hidden="1" customWidth="1"/>
    <col min="8748" max="8748" width="0" hidden="1" customWidth="1"/>
    <col min="8750" max="8750" width="0" hidden="1" customWidth="1"/>
    <col min="8752" max="8757" width="0" hidden="1" customWidth="1"/>
    <col min="8962" max="8962" width="0" hidden="1" customWidth="1"/>
    <col min="8963" max="8963" width="22" customWidth="1"/>
    <col min="8964" max="8965" width="0" hidden="1" customWidth="1"/>
    <col min="8967" max="8967" width="0" hidden="1" customWidth="1"/>
    <col min="8968" max="8968" width="14.5703125" customWidth="1"/>
    <col min="8969" max="8969" width="0" hidden="1" customWidth="1"/>
    <col min="8971" max="8972" width="0" hidden="1" customWidth="1"/>
    <col min="8975" max="8976" width="0" hidden="1" customWidth="1"/>
    <col min="8979" max="8980" width="0" hidden="1" customWidth="1"/>
    <col min="8983" max="8984" width="0" hidden="1" customWidth="1"/>
    <col min="8987" max="8988" width="0" hidden="1" customWidth="1"/>
    <col min="8991" max="8992" width="0" hidden="1" customWidth="1"/>
    <col min="8994" max="8994" width="0" hidden="1" customWidth="1"/>
    <col min="8996" max="8996" width="0" hidden="1" customWidth="1"/>
    <col min="8998" max="8998" width="0" hidden="1" customWidth="1"/>
    <col min="9000" max="9002" width="0" hidden="1" customWidth="1"/>
    <col min="9004" max="9004" width="0" hidden="1" customWidth="1"/>
    <col min="9006" max="9006" width="0" hidden="1" customWidth="1"/>
    <col min="9008" max="9013" width="0" hidden="1" customWidth="1"/>
    <col min="9218" max="9218" width="0" hidden="1" customWidth="1"/>
    <col min="9219" max="9219" width="22" customWidth="1"/>
    <col min="9220" max="9221" width="0" hidden="1" customWidth="1"/>
    <col min="9223" max="9223" width="0" hidden="1" customWidth="1"/>
    <col min="9224" max="9224" width="14.5703125" customWidth="1"/>
    <col min="9225" max="9225" width="0" hidden="1" customWidth="1"/>
    <col min="9227" max="9228" width="0" hidden="1" customWidth="1"/>
    <col min="9231" max="9232" width="0" hidden="1" customWidth="1"/>
    <col min="9235" max="9236" width="0" hidden="1" customWidth="1"/>
    <col min="9239" max="9240" width="0" hidden="1" customWidth="1"/>
    <col min="9243" max="9244" width="0" hidden="1" customWidth="1"/>
    <col min="9247" max="9248" width="0" hidden="1" customWidth="1"/>
    <col min="9250" max="9250" width="0" hidden="1" customWidth="1"/>
    <col min="9252" max="9252" width="0" hidden="1" customWidth="1"/>
    <col min="9254" max="9254" width="0" hidden="1" customWidth="1"/>
    <col min="9256" max="9258" width="0" hidden="1" customWidth="1"/>
    <col min="9260" max="9260" width="0" hidden="1" customWidth="1"/>
    <col min="9262" max="9262" width="0" hidden="1" customWidth="1"/>
    <col min="9264" max="9269" width="0" hidden="1" customWidth="1"/>
    <col min="9474" max="9474" width="0" hidden="1" customWidth="1"/>
    <col min="9475" max="9475" width="22" customWidth="1"/>
    <col min="9476" max="9477" width="0" hidden="1" customWidth="1"/>
    <col min="9479" max="9479" width="0" hidden="1" customWidth="1"/>
    <col min="9480" max="9480" width="14.5703125" customWidth="1"/>
    <col min="9481" max="9481" width="0" hidden="1" customWidth="1"/>
    <col min="9483" max="9484" width="0" hidden="1" customWidth="1"/>
    <col min="9487" max="9488" width="0" hidden="1" customWidth="1"/>
    <col min="9491" max="9492" width="0" hidden="1" customWidth="1"/>
    <col min="9495" max="9496" width="0" hidden="1" customWidth="1"/>
    <col min="9499" max="9500" width="0" hidden="1" customWidth="1"/>
    <col min="9503" max="9504" width="0" hidden="1" customWidth="1"/>
    <col min="9506" max="9506" width="0" hidden="1" customWidth="1"/>
    <col min="9508" max="9508" width="0" hidden="1" customWidth="1"/>
    <col min="9510" max="9510" width="0" hidden="1" customWidth="1"/>
    <col min="9512" max="9514" width="0" hidden="1" customWidth="1"/>
    <col min="9516" max="9516" width="0" hidden="1" customWidth="1"/>
    <col min="9518" max="9518" width="0" hidden="1" customWidth="1"/>
    <col min="9520" max="9525" width="0" hidden="1" customWidth="1"/>
    <col min="9730" max="9730" width="0" hidden="1" customWidth="1"/>
    <col min="9731" max="9731" width="22" customWidth="1"/>
    <col min="9732" max="9733" width="0" hidden="1" customWidth="1"/>
    <col min="9735" max="9735" width="0" hidden="1" customWidth="1"/>
    <col min="9736" max="9736" width="14.5703125" customWidth="1"/>
    <col min="9737" max="9737" width="0" hidden="1" customWidth="1"/>
    <col min="9739" max="9740" width="0" hidden="1" customWidth="1"/>
    <col min="9743" max="9744" width="0" hidden="1" customWidth="1"/>
    <col min="9747" max="9748" width="0" hidden="1" customWidth="1"/>
    <col min="9751" max="9752" width="0" hidden="1" customWidth="1"/>
    <col min="9755" max="9756" width="0" hidden="1" customWidth="1"/>
    <col min="9759" max="9760" width="0" hidden="1" customWidth="1"/>
    <col min="9762" max="9762" width="0" hidden="1" customWidth="1"/>
    <col min="9764" max="9764" width="0" hidden="1" customWidth="1"/>
    <col min="9766" max="9766" width="0" hidden="1" customWidth="1"/>
    <col min="9768" max="9770" width="0" hidden="1" customWidth="1"/>
    <col min="9772" max="9772" width="0" hidden="1" customWidth="1"/>
    <col min="9774" max="9774" width="0" hidden="1" customWidth="1"/>
    <col min="9776" max="9781" width="0" hidden="1" customWidth="1"/>
    <col min="9986" max="9986" width="0" hidden="1" customWidth="1"/>
    <col min="9987" max="9987" width="22" customWidth="1"/>
    <col min="9988" max="9989" width="0" hidden="1" customWidth="1"/>
    <col min="9991" max="9991" width="0" hidden="1" customWidth="1"/>
    <col min="9992" max="9992" width="14.5703125" customWidth="1"/>
    <col min="9993" max="9993" width="0" hidden="1" customWidth="1"/>
    <col min="9995" max="9996" width="0" hidden="1" customWidth="1"/>
    <col min="9999" max="10000" width="0" hidden="1" customWidth="1"/>
    <col min="10003" max="10004" width="0" hidden="1" customWidth="1"/>
    <col min="10007" max="10008" width="0" hidden="1" customWidth="1"/>
    <col min="10011" max="10012" width="0" hidden="1" customWidth="1"/>
    <col min="10015" max="10016" width="0" hidden="1" customWidth="1"/>
    <col min="10018" max="10018" width="0" hidden="1" customWidth="1"/>
    <col min="10020" max="10020" width="0" hidden="1" customWidth="1"/>
    <col min="10022" max="10022" width="0" hidden="1" customWidth="1"/>
    <col min="10024" max="10026" width="0" hidden="1" customWidth="1"/>
    <col min="10028" max="10028" width="0" hidden="1" customWidth="1"/>
    <col min="10030" max="10030" width="0" hidden="1" customWidth="1"/>
    <col min="10032" max="10037" width="0" hidden="1" customWidth="1"/>
    <col min="10242" max="10242" width="0" hidden="1" customWidth="1"/>
    <col min="10243" max="10243" width="22" customWidth="1"/>
    <col min="10244" max="10245" width="0" hidden="1" customWidth="1"/>
    <col min="10247" max="10247" width="0" hidden="1" customWidth="1"/>
    <col min="10248" max="10248" width="14.5703125" customWidth="1"/>
    <col min="10249" max="10249" width="0" hidden="1" customWidth="1"/>
    <col min="10251" max="10252" width="0" hidden="1" customWidth="1"/>
    <col min="10255" max="10256" width="0" hidden="1" customWidth="1"/>
    <col min="10259" max="10260" width="0" hidden="1" customWidth="1"/>
    <col min="10263" max="10264" width="0" hidden="1" customWidth="1"/>
    <col min="10267" max="10268" width="0" hidden="1" customWidth="1"/>
    <col min="10271" max="10272" width="0" hidden="1" customWidth="1"/>
    <col min="10274" max="10274" width="0" hidden="1" customWidth="1"/>
    <col min="10276" max="10276" width="0" hidden="1" customWidth="1"/>
    <col min="10278" max="10278" width="0" hidden="1" customWidth="1"/>
    <col min="10280" max="10282" width="0" hidden="1" customWidth="1"/>
    <col min="10284" max="10284" width="0" hidden="1" customWidth="1"/>
    <col min="10286" max="10286" width="0" hidden="1" customWidth="1"/>
    <col min="10288" max="10293" width="0" hidden="1" customWidth="1"/>
    <col min="10498" max="10498" width="0" hidden="1" customWidth="1"/>
    <col min="10499" max="10499" width="22" customWidth="1"/>
    <col min="10500" max="10501" width="0" hidden="1" customWidth="1"/>
    <col min="10503" max="10503" width="0" hidden="1" customWidth="1"/>
    <col min="10504" max="10504" width="14.5703125" customWidth="1"/>
    <col min="10505" max="10505" width="0" hidden="1" customWidth="1"/>
    <col min="10507" max="10508" width="0" hidden="1" customWidth="1"/>
    <col min="10511" max="10512" width="0" hidden="1" customWidth="1"/>
    <col min="10515" max="10516" width="0" hidden="1" customWidth="1"/>
    <col min="10519" max="10520" width="0" hidden="1" customWidth="1"/>
    <col min="10523" max="10524" width="0" hidden="1" customWidth="1"/>
    <col min="10527" max="10528" width="0" hidden="1" customWidth="1"/>
    <col min="10530" max="10530" width="0" hidden="1" customWidth="1"/>
    <col min="10532" max="10532" width="0" hidden="1" customWidth="1"/>
    <col min="10534" max="10534" width="0" hidden="1" customWidth="1"/>
    <col min="10536" max="10538" width="0" hidden="1" customWidth="1"/>
    <col min="10540" max="10540" width="0" hidden="1" customWidth="1"/>
    <col min="10542" max="10542" width="0" hidden="1" customWidth="1"/>
    <col min="10544" max="10549" width="0" hidden="1" customWidth="1"/>
    <col min="10754" max="10754" width="0" hidden="1" customWidth="1"/>
    <col min="10755" max="10755" width="22" customWidth="1"/>
    <col min="10756" max="10757" width="0" hidden="1" customWidth="1"/>
    <col min="10759" max="10759" width="0" hidden="1" customWidth="1"/>
    <col min="10760" max="10760" width="14.5703125" customWidth="1"/>
    <col min="10761" max="10761" width="0" hidden="1" customWidth="1"/>
    <col min="10763" max="10764" width="0" hidden="1" customWidth="1"/>
    <col min="10767" max="10768" width="0" hidden="1" customWidth="1"/>
    <col min="10771" max="10772" width="0" hidden="1" customWidth="1"/>
    <col min="10775" max="10776" width="0" hidden="1" customWidth="1"/>
    <col min="10779" max="10780" width="0" hidden="1" customWidth="1"/>
    <col min="10783" max="10784" width="0" hidden="1" customWidth="1"/>
    <col min="10786" max="10786" width="0" hidden="1" customWidth="1"/>
    <col min="10788" max="10788" width="0" hidden="1" customWidth="1"/>
    <col min="10790" max="10790" width="0" hidden="1" customWidth="1"/>
    <col min="10792" max="10794" width="0" hidden="1" customWidth="1"/>
    <col min="10796" max="10796" width="0" hidden="1" customWidth="1"/>
    <col min="10798" max="10798" width="0" hidden="1" customWidth="1"/>
    <col min="10800" max="10805" width="0" hidden="1" customWidth="1"/>
    <col min="11010" max="11010" width="0" hidden="1" customWidth="1"/>
    <col min="11011" max="11011" width="22" customWidth="1"/>
    <col min="11012" max="11013" width="0" hidden="1" customWidth="1"/>
    <col min="11015" max="11015" width="0" hidden="1" customWidth="1"/>
    <col min="11016" max="11016" width="14.5703125" customWidth="1"/>
    <col min="11017" max="11017" width="0" hidden="1" customWidth="1"/>
    <col min="11019" max="11020" width="0" hidden="1" customWidth="1"/>
    <col min="11023" max="11024" width="0" hidden="1" customWidth="1"/>
    <col min="11027" max="11028" width="0" hidden="1" customWidth="1"/>
    <col min="11031" max="11032" width="0" hidden="1" customWidth="1"/>
    <col min="11035" max="11036" width="0" hidden="1" customWidth="1"/>
    <col min="11039" max="11040" width="0" hidden="1" customWidth="1"/>
    <col min="11042" max="11042" width="0" hidden="1" customWidth="1"/>
    <col min="11044" max="11044" width="0" hidden="1" customWidth="1"/>
    <col min="11046" max="11046" width="0" hidden="1" customWidth="1"/>
    <col min="11048" max="11050" width="0" hidden="1" customWidth="1"/>
    <col min="11052" max="11052" width="0" hidden="1" customWidth="1"/>
    <col min="11054" max="11054" width="0" hidden="1" customWidth="1"/>
    <col min="11056" max="11061" width="0" hidden="1" customWidth="1"/>
    <col min="11266" max="11266" width="0" hidden="1" customWidth="1"/>
    <col min="11267" max="11267" width="22" customWidth="1"/>
    <col min="11268" max="11269" width="0" hidden="1" customWidth="1"/>
    <col min="11271" max="11271" width="0" hidden="1" customWidth="1"/>
    <col min="11272" max="11272" width="14.5703125" customWidth="1"/>
    <col min="11273" max="11273" width="0" hidden="1" customWidth="1"/>
    <col min="11275" max="11276" width="0" hidden="1" customWidth="1"/>
    <col min="11279" max="11280" width="0" hidden="1" customWidth="1"/>
    <col min="11283" max="11284" width="0" hidden="1" customWidth="1"/>
    <col min="11287" max="11288" width="0" hidden="1" customWidth="1"/>
    <col min="11291" max="11292" width="0" hidden="1" customWidth="1"/>
    <col min="11295" max="11296" width="0" hidden="1" customWidth="1"/>
    <col min="11298" max="11298" width="0" hidden="1" customWidth="1"/>
    <col min="11300" max="11300" width="0" hidden="1" customWidth="1"/>
    <col min="11302" max="11302" width="0" hidden="1" customWidth="1"/>
    <col min="11304" max="11306" width="0" hidden="1" customWidth="1"/>
    <col min="11308" max="11308" width="0" hidden="1" customWidth="1"/>
    <col min="11310" max="11310" width="0" hidden="1" customWidth="1"/>
    <col min="11312" max="11317" width="0" hidden="1" customWidth="1"/>
    <col min="11522" max="11522" width="0" hidden="1" customWidth="1"/>
    <col min="11523" max="11523" width="22" customWidth="1"/>
    <col min="11524" max="11525" width="0" hidden="1" customWidth="1"/>
    <col min="11527" max="11527" width="0" hidden="1" customWidth="1"/>
    <col min="11528" max="11528" width="14.5703125" customWidth="1"/>
    <col min="11529" max="11529" width="0" hidden="1" customWidth="1"/>
    <col min="11531" max="11532" width="0" hidden="1" customWidth="1"/>
    <col min="11535" max="11536" width="0" hidden="1" customWidth="1"/>
    <col min="11539" max="11540" width="0" hidden="1" customWidth="1"/>
    <col min="11543" max="11544" width="0" hidden="1" customWidth="1"/>
    <col min="11547" max="11548" width="0" hidden="1" customWidth="1"/>
    <col min="11551" max="11552" width="0" hidden="1" customWidth="1"/>
    <col min="11554" max="11554" width="0" hidden="1" customWidth="1"/>
    <col min="11556" max="11556" width="0" hidden="1" customWidth="1"/>
    <col min="11558" max="11558" width="0" hidden="1" customWidth="1"/>
    <col min="11560" max="11562" width="0" hidden="1" customWidth="1"/>
    <col min="11564" max="11564" width="0" hidden="1" customWidth="1"/>
    <col min="11566" max="11566" width="0" hidden="1" customWidth="1"/>
    <col min="11568" max="11573" width="0" hidden="1" customWidth="1"/>
    <col min="11778" max="11778" width="0" hidden="1" customWidth="1"/>
    <col min="11779" max="11779" width="22" customWidth="1"/>
    <col min="11780" max="11781" width="0" hidden="1" customWidth="1"/>
    <col min="11783" max="11783" width="0" hidden="1" customWidth="1"/>
    <col min="11784" max="11784" width="14.5703125" customWidth="1"/>
    <col min="11785" max="11785" width="0" hidden="1" customWidth="1"/>
    <col min="11787" max="11788" width="0" hidden="1" customWidth="1"/>
    <col min="11791" max="11792" width="0" hidden="1" customWidth="1"/>
    <col min="11795" max="11796" width="0" hidden="1" customWidth="1"/>
    <col min="11799" max="11800" width="0" hidden="1" customWidth="1"/>
    <col min="11803" max="11804" width="0" hidden="1" customWidth="1"/>
    <col min="11807" max="11808" width="0" hidden="1" customWidth="1"/>
    <col min="11810" max="11810" width="0" hidden="1" customWidth="1"/>
    <col min="11812" max="11812" width="0" hidden="1" customWidth="1"/>
    <col min="11814" max="11814" width="0" hidden="1" customWidth="1"/>
    <col min="11816" max="11818" width="0" hidden="1" customWidth="1"/>
    <col min="11820" max="11820" width="0" hidden="1" customWidth="1"/>
    <col min="11822" max="11822" width="0" hidden="1" customWidth="1"/>
    <col min="11824" max="11829" width="0" hidden="1" customWidth="1"/>
    <col min="12034" max="12034" width="0" hidden="1" customWidth="1"/>
    <col min="12035" max="12035" width="22" customWidth="1"/>
    <col min="12036" max="12037" width="0" hidden="1" customWidth="1"/>
    <col min="12039" max="12039" width="0" hidden="1" customWidth="1"/>
    <col min="12040" max="12040" width="14.5703125" customWidth="1"/>
    <col min="12041" max="12041" width="0" hidden="1" customWidth="1"/>
    <col min="12043" max="12044" width="0" hidden="1" customWidth="1"/>
    <col min="12047" max="12048" width="0" hidden="1" customWidth="1"/>
    <col min="12051" max="12052" width="0" hidden="1" customWidth="1"/>
    <col min="12055" max="12056" width="0" hidden="1" customWidth="1"/>
    <col min="12059" max="12060" width="0" hidden="1" customWidth="1"/>
    <col min="12063" max="12064" width="0" hidden="1" customWidth="1"/>
    <col min="12066" max="12066" width="0" hidden="1" customWidth="1"/>
    <col min="12068" max="12068" width="0" hidden="1" customWidth="1"/>
    <col min="12070" max="12070" width="0" hidden="1" customWidth="1"/>
    <col min="12072" max="12074" width="0" hidden="1" customWidth="1"/>
    <col min="12076" max="12076" width="0" hidden="1" customWidth="1"/>
    <col min="12078" max="12078" width="0" hidden="1" customWidth="1"/>
    <col min="12080" max="12085" width="0" hidden="1" customWidth="1"/>
    <col min="12290" max="12290" width="0" hidden="1" customWidth="1"/>
    <col min="12291" max="12291" width="22" customWidth="1"/>
    <col min="12292" max="12293" width="0" hidden="1" customWidth="1"/>
    <col min="12295" max="12295" width="0" hidden="1" customWidth="1"/>
    <col min="12296" max="12296" width="14.5703125" customWidth="1"/>
    <col min="12297" max="12297" width="0" hidden="1" customWidth="1"/>
    <col min="12299" max="12300" width="0" hidden="1" customWidth="1"/>
    <col min="12303" max="12304" width="0" hidden="1" customWidth="1"/>
    <col min="12307" max="12308" width="0" hidden="1" customWidth="1"/>
    <col min="12311" max="12312" width="0" hidden="1" customWidth="1"/>
    <col min="12315" max="12316" width="0" hidden="1" customWidth="1"/>
    <col min="12319" max="12320" width="0" hidden="1" customWidth="1"/>
    <col min="12322" max="12322" width="0" hidden="1" customWidth="1"/>
    <col min="12324" max="12324" width="0" hidden="1" customWidth="1"/>
    <col min="12326" max="12326" width="0" hidden="1" customWidth="1"/>
    <col min="12328" max="12330" width="0" hidden="1" customWidth="1"/>
    <col min="12332" max="12332" width="0" hidden="1" customWidth="1"/>
    <col min="12334" max="12334" width="0" hidden="1" customWidth="1"/>
    <col min="12336" max="12341" width="0" hidden="1" customWidth="1"/>
    <col min="12546" max="12546" width="0" hidden="1" customWidth="1"/>
    <col min="12547" max="12547" width="22" customWidth="1"/>
    <col min="12548" max="12549" width="0" hidden="1" customWidth="1"/>
    <col min="12551" max="12551" width="0" hidden="1" customWidth="1"/>
    <col min="12552" max="12552" width="14.5703125" customWidth="1"/>
    <col min="12553" max="12553" width="0" hidden="1" customWidth="1"/>
    <col min="12555" max="12556" width="0" hidden="1" customWidth="1"/>
    <col min="12559" max="12560" width="0" hidden="1" customWidth="1"/>
    <col min="12563" max="12564" width="0" hidden="1" customWidth="1"/>
    <col min="12567" max="12568" width="0" hidden="1" customWidth="1"/>
    <col min="12571" max="12572" width="0" hidden="1" customWidth="1"/>
    <col min="12575" max="12576" width="0" hidden="1" customWidth="1"/>
    <col min="12578" max="12578" width="0" hidden="1" customWidth="1"/>
    <col min="12580" max="12580" width="0" hidden="1" customWidth="1"/>
    <col min="12582" max="12582" width="0" hidden="1" customWidth="1"/>
    <col min="12584" max="12586" width="0" hidden="1" customWidth="1"/>
    <col min="12588" max="12588" width="0" hidden="1" customWidth="1"/>
    <col min="12590" max="12590" width="0" hidden="1" customWidth="1"/>
    <col min="12592" max="12597" width="0" hidden="1" customWidth="1"/>
    <col min="12802" max="12802" width="0" hidden="1" customWidth="1"/>
    <col min="12803" max="12803" width="22" customWidth="1"/>
    <col min="12804" max="12805" width="0" hidden="1" customWidth="1"/>
    <col min="12807" max="12807" width="0" hidden="1" customWidth="1"/>
    <col min="12808" max="12808" width="14.5703125" customWidth="1"/>
    <col min="12809" max="12809" width="0" hidden="1" customWidth="1"/>
    <col min="12811" max="12812" width="0" hidden="1" customWidth="1"/>
    <col min="12815" max="12816" width="0" hidden="1" customWidth="1"/>
    <col min="12819" max="12820" width="0" hidden="1" customWidth="1"/>
    <col min="12823" max="12824" width="0" hidden="1" customWidth="1"/>
    <col min="12827" max="12828" width="0" hidden="1" customWidth="1"/>
    <col min="12831" max="12832" width="0" hidden="1" customWidth="1"/>
    <col min="12834" max="12834" width="0" hidden="1" customWidth="1"/>
    <col min="12836" max="12836" width="0" hidden="1" customWidth="1"/>
    <col min="12838" max="12838" width="0" hidden="1" customWidth="1"/>
    <col min="12840" max="12842" width="0" hidden="1" customWidth="1"/>
    <col min="12844" max="12844" width="0" hidden="1" customWidth="1"/>
    <col min="12846" max="12846" width="0" hidden="1" customWidth="1"/>
    <col min="12848" max="12853" width="0" hidden="1" customWidth="1"/>
    <col min="13058" max="13058" width="0" hidden="1" customWidth="1"/>
    <col min="13059" max="13059" width="22" customWidth="1"/>
    <col min="13060" max="13061" width="0" hidden="1" customWidth="1"/>
    <col min="13063" max="13063" width="0" hidden="1" customWidth="1"/>
    <col min="13064" max="13064" width="14.5703125" customWidth="1"/>
    <col min="13065" max="13065" width="0" hidden="1" customWidth="1"/>
    <col min="13067" max="13068" width="0" hidden="1" customWidth="1"/>
    <col min="13071" max="13072" width="0" hidden="1" customWidth="1"/>
    <col min="13075" max="13076" width="0" hidden="1" customWidth="1"/>
    <col min="13079" max="13080" width="0" hidden="1" customWidth="1"/>
    <col min="13083" max="13084" width="0" hidden="1" customWidth="1"/>
    <col min="13087" max="13088" width="0" hidden="1" customWidth="1"/>
    <col min="13090" max="13090" width="0" hidden="1" customWidth="1"/>
    <col min="13092" max="13092" width="0" hidden="1" customWidth="1"/>
    <col min="13094" max="13094" width="0" hidden="1" customWidth="1"/>
    <col min="13096" max="13098" width="0" hidden="1" customWidth="1"/>
    <col min="13100" max="13100" width="0" hidden="1" customWidth="1"/>
    <col min="13102" max="13102" width="0" hidden="1" customWidth="1"/>
    <col min="13104" max="13109" width="0" hidden="1" customWidth="1"/>
    <col min="13314" max="13314" width="0" hidden="1" customWidth="1"/>
    <col min="13315" max="13315" width="22" customWidth="1"/>
    <col min="13316" max="13317" width="0" hidden="1" customWidth="1"/>
    <col min="13319" max="13319" width="0" hidden="1" customWidth="1"/>
    <col min="13320" max="13320" width="14.5703125" customWidth="1"/>
    <col min="13321" max="13321" width="0" hidden="1" customWidth="1"/>
    <col min="13323" max="13324" width="0" hidden="1" customWidth="1"/>
    <col min="13327" max="13328" width="0" hidden="1" customWidth="1"/>
    <col min="13331" max="13332" width="0" hidden="1" customWidth="1"/>
    <col min="13335" max="13336" width="0" hidden="1" customWidth="1"/>
    <col min="13339" max="13340" width="0" hidden="1" customWidth="1"/>
    <col min="13343" max="13344" width="0" hidden="1" customWidth="1"/>
    <col min="13346" max="13346" width="0" hidden="1" customWidth="1"/>
    <col min="13348" max="13348" width="0" hidden="1" customWidth="1"/>
    <col min="13350" max="13350" width="0" hidden="1" customWidth="1"/>
    <col min="13352" max="13354" width="0" hidden="1" customWidth="1"/>
    <col min="13356" max="13356" width="0" hidden="1" customWidth="1"/>
    <col min="13358" max="13358" width="0" hidden="1" customWidth="1"/>
    <col min="13360" max="13365" width="0" hidden="1" customWidth="1"/>
    <col min="13570" max="13570" width="0" hidden="1" customWidth="1"/>
    <col min="13571" max="13571" width="22" customWidth="1"/>
    <col min="13572" max="13573" width="0" hidden="1" customWidth="1"/>
    <col min="13575" max="13575" width="0" hidden="1" customWidth="1"/>
    <col min="13576" max="13576" width="14.5703125" customWidth="1"/>
    <col min="13577" max="13577" width="0" hidden="1" customWidth="1"/>
    <col min="13579" max="13580" width="0" hidden="1" customWidth="1"/>
    <col min="13583" max="13584" width="0" hidden="1" customWidth="1"/>
    <col min="13587" max="13588" width="0" hidden="1" customWidth="1"/>
    <col min="13591" max="13592" width="0" hidden="1" customWidth="1"/>
    <col min="13595" max="13596" width="0" hidden="1" customWidth="1"/>
    <col min="13599" max="13600" width="0" hidden="1" customWidth="1"/>
    <col min="13602" max="13602" width="0" hidden="1" customWidth="1"/>
    <col min="13604" max="13604" width="0" hidden="1" customWidth="1"/>
    <col min="13606" max="13606" width="0" hidden="1" customWidth="1"/>
    <col min="13608" max="13610" width="0" hidden="1" customWidth="1"/>
    <col min="13612" max="13612" width="0" hidden="1" customWidth="1"/>
    <col min="13614" max="13614" width="0" hidden="1" customWidth="1"/>
    <col min="13616" max="13621" width="0" hidden="1" customWidth="1"/>
    <col min="13826" max="13826" width="0" hidden="1" customWidth="1"/>
    <col min="13827" max="13827" width="22" customWidth="1"/>
    <col min="13828" max="13829" width="0" hidden="1" customWidth="1"/>
    <col min="13831" max="13831" width="0" hidden="1" customWidth="1"/>
    <col min="13832" max="13832" width="14.5703125" customWidth="1"/>
    <col min="13833" max="13833" width="0" hidden="1" customWidth="1"/>
    <col min="13835" max="13836" width="0" hidden="1" customWidth="1"/>
    <col min="13839" max="13840" width="0" hidden="1" customWidth="1"/>
    <col min="13843" max="13844" width="0" hidden="1" customWidth="1"/>
    <col min="13847" max="13848" width="0" hidden="1" customWidth="1"/>
    <col min="13851" max="13852" width="0" hidden="1" customWidth="1"/>
    <col min="13855" max="13856" width="0" hidden="1" customWidth="1"/>
    <col min="13858" max="13858" width="0" hidden="1" customWidth="1"/>
    <col min="13860" max="13860" width="0" hidden="1" customWidth="1"/>
    <col min="13862" max="13862" width="0" hidden="1" customWidth="1"/>
    <col min="13864" max="13866" width="0" hidden="1" customWidth="1"/>
    <col min="13868" max="13868" width="0" hidden="1" customWidth="1"/>
    <col min="13870" max="13870" width="0" hidden="1" customWidth="1"/>
    <col min="13872" max="13877" width="0" hidden="1" customWidth="1"/>
    <col min="14082" max="14082" width="0" hidden="1" customWidth="1"/>
    <col min="14083" max="14083" width="22" customWidth="1"/>
    <col min="14084" max="14085" width="0" hidden="1" customWidth="1"/>
    <col min="14087" max="14087" width="0" hidden="1" customWidth="1"/>
    <col min="14088" max="14088" width="14.5703125" customWidth="1"/>
    <col min="14089" max="14089" width="0" hidden="1" customWidth="1"/>
    <col min="14091" max="14092" width="0" hidden="1" customWidth="1"/>
    <col min="14095" max="14096" width="0" hidden="1" customWidth="1"/>
    <col min="14099" max="14100" width="0" hidden="1" customWidth="1"/>
    <col min="14103" max="14104" width="0" hidden="1" customWidth="1"/>
    <col min="14107" max="14108" width="0" hidden="1" customWidth="1"/>
    <col min="14111" max="14112" width="0" hidden="1" customWidth="1"/>
    <col min="14114" max="14114" width="0" hidden="1" customWidth="1"/>
    <col min="14116" max="14116" width="0" hidden="1" customWidth="1"/>
    <col min="14118" max="14118" width="0" hidden="1" customWidth="1"/>
    <col min="14120" max="14122" width="0" hidden="1" customWidth="1"/>
    <col min="14124" max="14124" width="0" hidden="1" customWidth="1"/>
    <col min="14126" max="14126" width="0" hidden="1" customWidth="1"/>
    <col min="14128" max="14133" width="0" hidden="1" customWidth="1"/>
    <col min="14338" max="14338" width="0" hidden="1" customWidth="1"/>
    <col min="14339" max="14339" width="22" customWidth="1"/>
    <col min="14340" max="14341" width="0" hidden="1" customWidth="1"/>
    <col min="14343" max="14343" width="0" hidden="1" customWidth="1"/>
    <col min="14344" max="14344" width="14.5703125" customWidth="1"/>
    <col min="14345" max="14345" width="0" hidden="1" customWidth="1"/>
    <col min="14347" max="14348" width="0" hidden="1" customWidth="1"/>
    <col min="14351" max="14352" width="0" hidden="1" customWidth="1"/>
    <col min="14355" max="14356" width="0" hidden="1" customWidth="1"/>
    <col min="14359" max="14360" width="0" hidden="1" customWidth="1"/>
    <col min="14363" max="14364" width="0" hidden="1" customWidth="1"/>
    <col min="14367" max="14368" width="0" hidden="1" customWidth="1"/>
    <col min="14370" max="14370" width="0" hidden="1" customWidth="1"/>
    <col min="14372" max="14372" width="0" hidden="1" customWidth="1"/>
    <col min="14374" max="14374" width="0" hidden="1" customWidth="1"/>
    <col min="14376" max="14378" width="0" hidden="1" customWidth="1"/>
    <col min="14380" max="14380" width="0" hidden="1" customWidth="1"/>
    <col min="14382" max="14382" width="0" hidden="1" customWidth="1"/>
    <col min="14384" max="14389" width="0" hidden="1" customWidth="1"/>
    <col min="14594" max="14594" width="0" hidden="1" customWidth="1"/>
    <col min="14595" max="14595" width="22" customWidth="1"/>
    <col min="14596" max="14597" width="0" hidden="1" customWidth="1"/>
    <col min="14599" max="14599" width="0" hidden="1" customWidth="1"/>
    <col min="14600" max="14600" width="14.5703125" customWidth="1"/>
    <col min="14601" max="14601" width="0" hidden="1" customWidth="1"/>
    <col min="14603" max="14604" width="0" hidden="1" customWidth="1"/>
    <col min="14607" max="14608" width="0" hidden="1" customWidth="1"/>
    <col min="14611" max="14612" width="0" hidden="1" customWidth="1"/>
    <col min="14615" max="14616" width="0" hidden="1" customWidth="1"/>
    <col min="14619" max="14620" width="0" hidden="1" customWidth="1"/>
    <col min="14623" max="14624" width="0" hidden="1" customWidth="1"/>
    <col min="14626" max="14626" width="0" hidden="1" customWidth="1"/>
    <col min="14628" max="14628" width="0" hidden="1" customWidth="1"/>
    <col min="14630" max="14630" width="0" hidden="1" customWidth="1"/>
    <col min="14632" max="14634" width="0" hidden="1" customWidth="1"/>
    <col min="14636" max="14636" width="0" hidden="1" customWidth="1"/>
    <col min="14638" max="14638" width="0" hidden="1" customWidth="1"/>
    <col min="14640" max="14645" width="0" hidden="1" customWidth="1"/>
    <col min="14850" max="14850" width="0" hidden="1" customWidth="1"/>
    <col min="14851" max="14851" width="22" customWidth="1"/>
    <col min="14852" max="14853" width="0" hidden="1" customWidth="1"/>
    <col min="14855" max="14855" width="0" hidden="1" customWidth="1"/>
    <col min="14856" max="14856" width="14.5703125" customWidth="1"/>
    <col min="14857" max="14857" width="0" hidden="1" customWidth="1"/>
    <col min="14859" max="14860" width="0" hidden="1" customWidth="1"/>
    <col min="14863" max="14864" width="0" hidden="1" customWidth="1"/>
    <col min="14867" max="14868" width="0" hidden="1" customWidth="1"/>
    <col min="14871" max="14872" width="0" hidden="1" customWidth="1"/>
    <col min="14875" max="14876" width="0" hidden="1" customWidth="1"/>
    <col min="14879" max="14880" width="0" hidden="1" customWidth="1"/>
    <col min="14882" max="14882" width="0" hidden="1" customWidth="1"/>
    <col min="14884" max="14884" width="0" hidden="1" customWidth="1"/>
    <col min="14886" max="14886" width="0" hidden="1" customWidth="1"/>
    <col min="14888" max="14890" width="0" hidden="1" customWidth="1"/>
    <col min="14892" max="14892" width="0" hidden="1" customWidth="1"/>
    <col min="14894" max="14894" width="0" hidden="1" customWidth="1"/>
    <col min="14896" max="14901" width="0" hidden="1" customWidth="1"/>
    <col min="15106" max="15106" width="0" hidden="1" customWidth="1"/>
    <col min="15107" max="15107" width="22" customWidth="1"/>
    <col min="15108" max="15109" width="0" hidden="1" customWidth="1"/>
    <col min="15111" max="15111" width="0" hidden="1" customWidth="1"/>
    <col min="15112" max="15112" width="14.5703125" customWidth="1"/>
    <col min="15113" max="15113" width="0" hidden="1" customWidth="1"/>
    <col min="15115" max="15116" width="0" hidden="1" customWidth="1"/>
    <col min="15119" max="15120" width="0" hidden="1" customWidth="1"/>
    <col min="15123" max="15124" width="0" hidden="1" customWidth="1"/>
    <col min="15127" max="15128" width="0" hidden="1" customWidth="1"/>
    <col min="15131" max="15132" width="0" hidden="1" customWidth="1"/>
    <col min="15135" max="15136" width="0" hidden="1" customWidth="1"/>
    <col min="15138" max="15138" width="0" hidden="1" customWidth="1"/>
    <col min="15140" max="15140" width="0" hidden="1" customWidth="1"/>
    <col min="15142" max="15142" width="0" hidden="1" customWidth="1"/>
    <col min="15144" max="15146" width="0" hidden="1" customWidth="1"/>
    <col min="15148" max="15148" width="0" hidden="1" customWidth="1"/>
    <col min="15150" max="15150" width="0" hidden="1" customWidth="1"/>
    <col min="15152" max="15157" width="0" hidden="1" customWidth="1"/>
    <col min="15362" max="15362" width="0" hidden="1" customWidth="1"/>
    <col min="15363" max="15363" width="22" customWidth="1"/>
    <col min="15364" max="15365" width="0" hidden="1" customWidth="1"/>
    <col min="15367" max="15367" width="0" hidden="1" customWidth="1"/>
    <col min="15368" max="15368" width="14.5703125" customWidth="1"/>
    <col min="15369" max="15369" width="0" hidden="1" customWidth="1"/>
    <col min="15371" max="15372" width="0" hidden="1" customWidth="1"/>
    <col min="15375" max="15376" width="0" hidden="1" customWidth="1"/>
    <col min="15379" max="15380" width="0" hidden="1" customWidth="1"/>
    <col min="15383" max="15384" width="0" hidden="1" customWidth="1"/>
    <col min="15387" max="15388" width="0" hidden="1" customWidth="1"/>
    <col min="15391" max="15392" width="0" hidden="1" customWidth="1"/>
    <col min="15394" max="15394" width="0" hidden="1" customWidth="1"/>
    <col min="15396" max="15396" width="0" hidden="1" customWidth="1"/>
    <col min="15398" max="15398" width="0" hidden="1" customWidth="1"/>
    <col min="15400" max="15402" width="0" hidden="1" customWidth="1"/>
    <col min="15404" max="15404" width="0" hidden="1" customWidth="1"/>
    <col min="15406" max="15406" width="0" hidden="1" customWidth="1"/>
    <col min="15408" max="15413" width="0" hidden="1" customWidth="1"/>
    <col min="15618" max="15618" width="0" hidden="1" customWidth="1"/>
    <col min="15619" max="15619" width="22" customWidth="1"/>
    <col min="15620" max="15621" width="0" hidden="1" customWidth="1"/>
    <col min="15623" max="15623" width="0" hidden="1" customWidth="1"/>
    <col min="15624" max="15624" width="14.5703125" customWidth="1"/>
    <col min="15625" max="15625" width="0" hidden="1" customWidth="1"/>
    <col min="15627" max="15628" width="0" hidden="1" customWidth="1"/>
    <col min="15631" max="15632" width="0" hidden="1" customWidth="1"/>
    <col min="15635" max="15636" width="0" hidden="1" customWidth="1"/>
    <col min="15639" max="15640" width="0" hidden="1" customWidth="1"/>
    <col min="15643" max="15644" width="0" hidden="1" customWidth="1"/>
    <col min="15647" max="15648" width="0" hidden="1" customWidth="1"/>
    <col min="15650" max="15650" width="0" hidden="1" customWidth="1"/>
    <col min="15652" max="15652" width="0" hidden="1" customWidth="1"/>
    <col min="15654" max="15654" width="0" hidden="1" customWidth="1"/>
    <col min="15656" max="15658" width="0" hidden="1" customWidth="1"/>
    <col min="15660" max="15660" width="0" hidden="1" customWidth="1"/>
    <col min="15662" max="15662" width="0" hidden="1" customWidth="1"/>
    <col min="15664" max="15669" width="0" hidden="1" customWidth="1"/>
    <col min="15874" max="15874" width="0" hidden="1" customWidth="1"/>
    <col min="15875" max="15875" width="22" customWidth="1"/>
    <col min="15876" max="15877" width="0" hidden="1" customWidth="1"/>
    <col min="15879" max="15879" width="0" hidden="1" customWidth="1"/>
    <col min="15880" max="15880" width="14.5703125" customWidth="1"/>
    <col min="15881" max="15881" width="0" hidden="1" customWidth="1"/>
    <col min="15883" max="15884" width="0" hidden="1" customWidth="1"/>
    <col min="15887" max="15888" width="0" hidden="1" customWidth="1"/>
    <col min="15891" max="15892" width="0" hidden="1" customWidth="1"/>
    <col min="15895" max="15896" width="0" hidden="1" customWidth="1"/>
    <col min="15899" max="15900" width="0" hidden="1" customWidth="1"/>
    <col min="15903" max="15904" width="0" hidden="1" customWidth="1"/>
    <col min="15906" max="15906" width="0" hidden="1" customWidth="1"/>
    <col min="15908" max="15908" width="0" hidden="1" customWidth="1"/>
    <col min="15910" max="15910" width="0" hidden="1" customWidth="1"/>
    <col min="15912" max="15914" width="0" hidden="1" customWidth="1"/>
    <col min="15916" max="15916" width="0" hidden="1" customWidth="1"/>
    <col min="15918" max="15918" width="0" hidden="1" customWidth="1"/>
    <col min="15920" max="15925" width="0" hidden="1" customWidth="1"/>
    <col min="16130" max="16130" width="0" hidden="1" customWidth="1"/>
    <col min="16131" max="16131" width="22" customWidth="1"/>
    <col min="16132" max="16133" width="0" hidden="1" customWidth="1"/>
    <col min="16135" max="16135" width="0" hidden="1" customWidth="1"/>
    <col min="16136" max="16136" width="14.5703125" customWidth="1"/>
    <col min="16137" max="16137" width="0" hidden="1" customWidth="1"/>
    <col min="16139" max="16140" width="0" hidden="1" customWidth="1"/>
    <col min="16143" max="16144" width="0" hidden="1" customWidth="1"/>
    <col min="16147" max="16148" width="0" hidden="1" customWidth="1"/>
    <col min="16151" max="16152" width="0" hidden="1" customWidth="1"/>
    <col min="16155" max="16156" width="0" hidden="1" customWidth="1"/>
    <col min="16159" max="16160" width="0" hidden="1" customWidth="1"/>
    <col min="16162" max="16162" width="0" hidden="1" customWidth="1"/>
    <col min="16164" max="16164" width="0" hidden="1" customWidth="1"/>
    <col min="16166" max="16166" width="0" hidden="1" customWidth="1"/>
    <col min="16168" max="16170" width="0" hidden="1" customWidth="1"/>
    <col min="16172" max="16172" width="0" hidden="1" customWidth="1"/>
    <col min="16174" max="16174" width="0" hidden="1" customWidth="1"/>
    <col min="16176" max="16181" width="0" hidden="1" customWidth="1"/>
  </cols>
  <sheetData>
    <row r="1" spans="1:47" ht="15.75" x14ac:dyDescent="0.2">
      <c r="A1">
        <v>1</v>
      </c>
      <c r="J1" s="510" t="s">
        <v>1010</v>
      </c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  <c r="AE1" s="510"/>
      <c r="AF1" s="510"/>
      <c r="AG1" s="510"/>
      <c r="AH1" s="510"/>
      <c r="AI1" s="510"/>
      <c r="AJ1" s="510"/>
      <c r="AK1" s="510"/>
      <c r="AL1" s="266"/>
    </row>
    <row r="2" spans="1:47" ht="15.75" x14ac:dyDescent="0.2">
      <c r="A2">
        <f>COUNTA(C7:C119)</f>
        <v>0</v>
      </c>
      <c r="B2" s="374">
        <v>2</v>
      </c>
      <c r="C2" s="374">
        <v>123</v>
      </c>
      <c r="D2" s="374">
        <v>23</v>
      </c>
      <c r="E2" s="374">
        <v>2</v>
      </c>
      <c r="F2" s="374">
        <v>123</v>
      </c>
      <c r="G2" s="374"/>
      <c r="H2" s="374">
        <v>123</v>
      </c>
      <c r="I2" s="374"/>
      <c r="J2" s="376">
        <v>123</v>
      </c>
      <c r="K2" s="376"/>
      <c r="L2" s="376"/>
      <c r="M2" s="377">
        <v>123</v>
      </c>
      <c r="N2" s="377">
        <v>123</v>
      </c>
      <c r="O2" s="377"/>
      <c r="P2" s="377"/>
      <c r="Q2" s="377">
        <v>123</v>
      </c>
      <c r="R2" s="377">
        <v>123</v>
      </c>
      <c r="S2" s="377"/>
      <c r="T2" s="377"/>
      <c r="U2" s="377">
        <v>123</v>
      </c>
      <c r="V2" s="377">
        <v>123</v>
      </c>
      <c r="W2" s="377"/>
      <c r="X2" s="377"/>
      <c r="Y2" s="377">
        <v>123</v>
      </c>
      <c r="Z2" s="377">
        <v>123</v>
      </c>
      <c r="AA2" s="377"/>
      <c r="AB2" s="377"/>
      <c r="AC2" s="377">
        <v>123</v>
      </c>
      <c r="AD2" s="377">
        <v>123</v>
      </c>
      <c r="AE2" s="376"/>
      <c r="AF2" s="376"/>
      <c r="AG2" s="376">
        <v>123</v>
      </c>
      <c r="AH2" s="376"/>
      <c r="AI2" s="376">
        <v>123</v>
      </c>
      <c r="AJ2" s="376"/>
      <c r="AK2" s="376">
        <v>123</v>
      </c>
      <c r="AL2" s="376"/>
      <c r="AM2" s="374">
        <v>123</v>
      </c>
      <c r="AN2" s="378">
        <v>123</v>
      </c>
      <c r="AO2" s="378">
        <v>123</v>
      </c>
      <c r="AP2" s="374"/>
      <c r="AQ2" s="378">
        <v>123</v>
      </c>
      <c r="AR2" s="374"/>
      <c r="AS2" s="378">
        <v>123</v>
      </c>
      <c r="AT2" s="374"/>
      <c r="AU2" s="374">
        <v>123</v>
      </c>
    </row>
    <row r="3" spans="1:47" s="374" customFormat="1" ht="15.75" x14ac:dyDescent="0.2">
      <c r="B3" s="374">
        <v>2</v>
      </c>
      <c r="C3" s="374">
        <v>123</v>
      </c>
      <c r="D3" s="374">
        <v>23</v>
      </c>
      <c r="E3" s="374">
        <v>2</v>
      </c>
      <c r="F3" s="374">
        <v>123</v>
      </c>
      <c r="H3" s="374">
        <v>123</v>
      </c>
      <c r="J3" s="374">
        <v>123</v>
      </c>
      <c r="M3" s="374">
        <v>123</v>
      </c>
      <c r="N3" s="374">
        <v>123</v>
      </c>
      <c r="Q3" s="374">
        <v>123</v>
      </c>
      <c r="R3" s="374">
        <v>123</v>
      </c>
      <c r="U3" s="374">
        <v>123</v>
      </c>
      <c r="V3" s="377">
        <v>123</v>
      </c>
      <c r="W3" s="377"/>
      <c r="X3" s="377"/>
      <c r="Y3" s="377">
        <v>123</v>
      </c>
      <c r="Z3" s="377">
        <v>123</v>
      </c>
      <c r="AA3" s="377"/>
      <c r="AB3" s="377"/>
      <c r="AC3" s="377">
        <v>123</v>
      </c>
      <c r="AD3" s="377">
        <v>123</v>
      </c>
      <c r="AE3" s="376"/>
      <c r="AF3" s="376"/>
      <c r="AG3" s="376">
        <v>123</v>
      </c>
      <c r="AH3" s="376"/>
      <c r="AI3" s="376">
        <v>123</v>
      </c>
      <c r="AJ3" s="376"/>
      <c r="AK3" s="376">
        <v>123</v>
      </c>
      <c r="AL3" s="376"/>
      <c r="AM3" s="374">
        <v>123</v>
      </c>
      <c r="AN3" s="378">
        <v>123</v>
      </c>
      <c r="AO3" s="378">
        <v>123</v>
      </c>
      <c r="AQ3" s="374">
        <v>123</v>
      </c>
      <c r="AS3" s="374">
        <v>123</v>
      </c>
      <c r="AU3" s="374">
        <v>123</v>
      </c>
    </row>
    <row r="4" spans="1:47" ht="63" customHeight="1" x14ac:dyDescent="0.2">
      <c r="A4">
        <v>20</v>
      </c>
      <c r="B4" s="511" t="s">
        <v>457</v>
      </c>
      <c r="C4" s="511" t="str">
        <f>CHOOSE(A1,"Класс", "Код ОО", "Муниципалитет")</f>
        <v>Класс</v>
      </c>
      <c r="D4" s="511" t="s">
        <v>458</v>
      </c>
      <c r="E4" s="511" t="s">
        <v>459</v>
      </c>
      <c r="F4" s="511" t="s">
        <v>460</v>
      </c>
      <c r="G4" s="323"/>
      <c r="H4" s="511" t="s">
        <v>461</v>
      </c>
      <c r="I4" s="323"/>
      <c r="J4" s="511" t="s">
        <v>462</v>
      </c>
      <c r="K4" s="323"/>
      <c r="L4" s="323" t="s">
        <v>503</v>
      </c>
      <c r="M4" s="513" t="s">
        <v>463</v>
      </c>
      <c r="N4" s="514"/>
      <c r="O4" s="325"/>
      <c r="P4" s="325"/>
      <c r="Q4" s="514" t="s">
        <v>464</v>
      </c>
      <c r="R4" s="514"/>
      <c r="S4" s="325"/>
      <c r="T4" s="325"/>
      <c r="U4" s="513" t="s">
        <v>465</v>
      </c>
      <c r="V4" s="514"/>
      <c r="W4" s="325"/>
      <c r="X4" s="325"/>
      <c r="Y4" s="513" t="s">
        <v>466</v>
      </c>
      <c r="Z4" s="514"/>
      <c r="AA4" s="325"/>
      <c r="AB4" s="325"/>
      <c r="AC4" s="513" t="s">
        <v>467</v>
      </c>
      <c r="AD4" s="514"/>
      <c r="AE4" s="326"/>
      <c r="AF4" s="326"/>
      <c r="AG4" s="511" t="s">
        <v>468</v>
      </c>
      <c r="AH4" s="323"/>
      <c r="AI4" s="511" t="s">
        <v>469</v>
      </c>
      <c r="AJ4" s="323"/>
      <c r="AK4" s="511" t="s">
        <v>470</v>
      </c>
      <c r="AL4" s="323"/>
      <c r="AM4" s="511" t="s">
        <v>471</v>
      </c>
      <c r="AN4" s="511" t="s">
        <v>472</v>
      </c>
      <c r="AO4" s="511" t="s">
        <v>473</v>
      </c>
      <c r="AP4" s="323"/>
      <c r="AQ4" s="511" t="s">
        <v>474</v>
      </c>
      <c r="AR4" s="323"/>
      <c r="AS4" s="511" t="s">
        <v>475</v>
      </c>
      <c r="AT4" s="323"/>
      <c r="AU4" s="511" t="s">
        <v>476</v>
      </c>
    </row>
    <row r="5" spans="1:47" ht="15.75" x14ac:dyDescent="0.2">
      <c r="A5">
        <v>12</v>
      </c>
      <c r="B5" s="512"/>
      <c r="C5" s="512"/>
      <c r="D5" s="512"/>
      <c r="E5" s="512"/>
      <c r="F5" s="512"/>
      <c r="G5" s="324"/>
      <c r="H5" s="512"/>
      <c r="I5" s="324"/>
      <c r="J5" s="512"/>
      <c r="K5" s="324"/>
      <c r="L5" s="324"/>
      <c r="M5" s="140" t="s">
        <v>38</v>
      </c>
      <c r="N5" s="140" t="s">
        <v>39</v>
      </c>
      <c r="O5" s="140"/>
      <c r="P5" s="140"/>
      <c r="Q5" s="140" t="s">
        <v>38</v>
      </c>
      <c r="R5" s="140" t="s">
        <v>39</v>
      </c>
      <c r="S5" s="140"/>
      <c r="T5" s="140"/>
      <c r="U5" s="140" t="s">
        <v>38</v>
      </c>
      <c r="V5" s="140" t="s">
        <v>39</v>
      </c>
      <c r="W5" s="140"/>
      <c r="X5" s="140"/>
      <c r="Y5" s="140" t="s">
        <v>38</v>
      </c>
      <c r="Z5" s="140" t="s">
        <v>39</v>
      </c>
      <c r="AA5" s="140"/>
      <c r="AB5" s="140"/>
      <c r="AC5" s="140" t="s">
        <v>38</v>
      </c>
      <c r="AD5" s="140" t="s">
        <v>39</v>
      </c>
      <c r="AE5" s="267"/>
      <c r="AF5" s="267"/>
      <c r="AG5" s="512"/>
      <c r="AH5" s="324"/>
      <c r="AI5" s="512"/>
      <c r="AJ5" s="324"/>
      <c r="AK5" s="512"/>
      <c r="AL5" s="324"/>
      <c r="AM5" s="512"/>
      <c r="AN5" s="512"/>
      <c r="AO5" s="512"/>
      <c r="AP5" s="324"/>
      <c r="AQ5" s="512"/>
      <c r="AR5" s="324"/>
      <c r="AS5" s="512"/>
      <c r="AT5" s="324"/>
      <c r="AU5" s="512"/>
    </row>
    <row r="6" spans="1:47" ht="15.75" x14ac:dyDescent="0.2">
      <c r="A6">
        <v>8</v>
      </c>
      <c r="B6" s="268"/>
      <c r="C6" s="324" t="s">
        <v>477</v>
      </c>
      <c r="D6" s="324">
        <f>IF(A1=2,COUNTA(D7:D79),SUM(D7:D79))</f>
        <v>0</v>
      </c>
      <c r="E6" s="327">
        <f>SUM(E7:E79)</f>
        <v>0</v>
      </c>
      <c r="F6" s="324">
        <f>SUM(F7:F78)</f>
        <v>0</v>
      </c>
      <c r="G6" s="324"/>
      <c r="H6" s="324">
        <f>SUM(H7:H78)</f>
        <v>0</v>
      </c>
      <c r="I6" s="324"/>
      <c r="J6" s="269" t="e">
        <f>AG6/Ответы_учащихся!$AU$12/H6</f>
        <v>#DIV/0!</v>
      </c>
      <c r="K6" s="269"/>
      <c r="L6" s="269"/>
      <c r="M6" s="324">
        <f>SUM(M7:M78)</f>
        <v>0</v>
      </c>
      <c r="N6" s="270" t="e">
        <f>M6/$H$6</f>
        <v>#DIV/0!</v>
      </c>
      <c r="O6" s="271"/>
      <c r="P6" s="271"/>
      <c r="Q6" s="324">
        <f>SUM(Q7:Q78)</f>
        <v>0</v>
      </c>
      <c r="R6" s="270" t="e">
        <f>Q6/$H$6</f>
        <v>#DIV/0!</v>
      </c>
      <c r="S6" s="271"/>
      <c r="T6" s="271"/>
      <c r="U6" s="324">
        <f>SUM(U7:U78)</f>
        <v>0</v>
      </c>
      <c r="V6" s="270" t="e">
        <f>U6/$H$6</f>
        <v>#DIV/0!</v>
      </c>
      <c r="W6" s="271"/>
      <c r="X6" s="271"/>
      <c r="Y6" s="324">
        <f>SUM(Y7:Y78)</f>
        <v>0</v>
      </c>
      <c r="Z6" s="270" t="e">
        <f>Y6/$H$6</f>
        <v>#DIV/0!</v>
      </c>
      <c r="AA6" s="271"/>
      <c r="AB6" s="271"/>
      <c r="AC6" s="324">
        <f>SUM(AC7:AC78)</f>
        <v>0</v>
      </c>
      <c r="AD6" s="270" t="e">
        <f>AC6/$H$6</f>
        <v>#DIV/0!</v>
      </c>
      <c r="AE6" s="271"/>
      <c r="AF6" s="271"/>
      <c r="AG6" s="324">
        <f>SUM(AG7:AG78)</f>
        <v>0</v>
      </c>
      <c r="AH6" s="324"/>
      <c r="AI6" s="272" t="e">
        <f>AG6/H6</f>
        <v>#DIV/0!</v>
      </c>
      <c r="AJ6" s="272"/>
      <c r="AK6" s="324">
        <f>SUM(AK7:AK78)</f>
        <v>0</v>
      </c>
      <c r="AL6" s="324"/>
      <c r="AM6" s="269" t="e">
        <f>AK6/A5/H6</f>
        <v>#DIV/0!</v>
      </c>
      <c r="AN6" s="324">
        <f>SUM(AN7:AN78)</f>
        <v>0</v>
      </c>
      <c r="AO6" s="272" t="e">
        <f>AN6/H6</f>
        <v>#DIV/0!</v>
      </c>
      <c r="AP6" s="272"/>
      <c r="AQ6" s="269" t="e">
        <f>AN6/$A$6/H6</f>
        <v>#DIV/0!</v>
      </c>
      <c r="AR6" s="269"/>
      <c r="AS6" s="324">
        <f>MIN(AS7:AS78)</f>
        <v>0</v>
      </c>
      <c r="AT6" s="324"/>
      <c r="AU6" s="324">
        <f>MAX(AU7:AU78)</f>
        <v>0</v>
      </c>
    </row>
    <row r="7" spans="1:47" x14ac:dyDescent="0.2">
      <c r="B7" s="273"/>
      <c r="C7" s="273"/>
      <c r="D7" s="273"/>
      <c r="E7" s="274"/>
      <c r="F7" s="273"/>
      <c r="G7" s="273"/>
      <c r="H7" s="273"/>
      <c r="I7" s="273"/>
      <c r="J7" s="275" t="str">
        <f t="shared" ref="J7:J70" si="0">IF(C7&lt;&gt;"",AG7/$A$4/H7,"")</f>
        <v/>
      </c>
      <c r="K7" s="275"/>
      <c r="L7" s="275" t="e">
        <f t="shared" ref="L7:L70" si="1">$J$6</f>
        <v>#DIV/0!</v>
      </c>
      <c r="M7" s="273"/>
      <c r="N7" s="275" t="str">
        <f t="shared" ref="N7:N70" si="2">IF(C7&lt;&gt;"",M7/H7,"")</f>
        <v/>
      </c>
      <c r="O7" s="275"/>
      <c r="P7" s="275"/>
      <c r="Q7" s="273"/>
      <c r="R7" s="275" t="str">
        <f t="shared" ref="R7:R70" si="3">IF(C7&lt;&gt;"",Q7/H7,"")</f>
        <v/>
      </c>
      <c r="S7" s="275"/>
      <c r="T7" s="275"/>
      <c r="U7" s="273"/>
      <c r="V7" s="275" t="str">
        <f t="shared" ref="V7:V70" si="4">IF(C7&lt;&gt;"",U7/H7,"")</f>
        <v/>
      </c>
      <c r="W7" s="275"/>
      <c r="X7" s="275"/>
      <c r="Y7" s="273"/>
      <c r="Z7" s="275" t="str">
        <f t="shared" ref="Z7:Z70" si="5">IF(C7&lt;&gt;"",Y7/H7,"")</f>
        <v/>
      </c>
      <c r="AA7" s="275"/>
      <c r="AB7" s="275"/>
      <c r="AC7" s="273"/>
      <c r="AD7" s="275" t="str">
        <f t="shared" ref="AD7:AD70" si="6">IF(C7&lt;&gt;"",AC7/H7,"")</f>
        <v/>
      </c>
      <c r="AE7" s="275"/>
      <c r="AF7" s="275"/>
      <c r="AG7" s="273"/>
      <c r="AH7" s="273"/>
      <c r="AI7" s="276" t="str">
        <f t="shared" ref="AI7:AI70" si="7">IF(C7&lt;&gt;"",AG7/H7,"")</f>
        <v/>
      </c>
      <c r="AJ7" s="276"/>
      <c r="AK7" s="273"/>
      <c r="AL7" s="273"/>
      <c r="AM7" s="275" t="str">
        <f t="shared" ref="AM7:AM70" si="8">IF(C7&lt;&gt;"",AK7/$A$5/H7,"")</f>
        <v/>
      </c>
      <c r="AN7" s="273"/>
      <c r="AO7" s="276" t="str">
        <f t="shared" ref="AO7:AO70" si="9">IF(C7&lt;&gt;"",AN7/H7,"")</f>
        <v/>
      </c>
      <c r="AP7" s="276"/>
      <c r="AQ7" s="275" t="str">
        <f t="shared" ref="AQ7:AQ70" si="10">IF(C7&lt;&gt;"",AN7/$A$6/H7,"")</f>
        <v/>
      </c>
      <c r="AR7" s="275"/>
      <c r="AS7" s="273"/>
      <c r="AT7" s="273"/>
      <c r="AU7" s="273"/>
    </row>
    <row r="8" spans="1:47" x14ac:dyDescent="0.2">
      <c r="B8" s="273"/>
      <c r="C8" s="273"/>
      <c r="D8" s="273"/>
      <c r="E8" s="274"/>
      <c r="F8" s="273"/>
      <c r="G8" s="273"/>
      <c r="H8" s="273"/>
      <c r="I8" s="273"/>
      <c r="J8" s="275" t="str">
        <f t="shared" si="0"/>
        <v/>
      </c>
      <c r="K8" s="275"/>
      <c r="L8" s="275" t="e">
        <f t="shared" si="1"/>
        <v>#DIV/0!</v>
      </c>
      <c r="M8" s="273"/>
      <c r="N8" s="275" t="str">
        <f t="shared" si="2"/>
        <v/>
      </c>
      <c r="O8" s="275"/>
      <c r="P8" s="275"/>
      <c r="Q8" s="273"/>
      <c r="R8" s="275" t="str">
        <f t="shared" si="3"/>
        <v/>
      </c>
      <c r="S8" s="275"/>
      <c r="T8" s="275"/>
      <c r="U8" s="273"/>
      <c r="V8" s="275" t="str">
        <f t="shared" si="4"/>
        <v/>
      </c>
      <c r="W8" s="275"/>
      <c r="X8" s="275"/>
      <c r="Y8" s="273"/>
      <c r="Z8" s="275" t="str">
        <f t="shared" si="5"/>
        <v/>
      </c>
      <c r="AA8" s="275"/>
      <c r="AB8" s="275"/>
      <c r="AC8" s="273"/>
      <c r="AD8" s="275" t="str">
        <f t="shared" si="6"/>
        <v/>
      </c>
      <c r="AE8" s="275"/>
      <c r="AF8" s="275"/>
      <c r="AG8" s="273"/>
      <c r="AH8" s="273"/>
      <c r="AI8" s="276" t="str">
        <f t="shared" si="7"/>
        <v/>
      </c>
      <c r="AJ8" s="276"/>
      <c r="AK8" s="273"/>
      <c r="AL8" s="273"/>
      <c r="AM8" s="275" t="str">
        <f t="shared" si="8"/>
        <v/>
      </c>
      <c r="AN8" s="273"/>
      <c r="AO8" s="276" t="str">
        <f t="shared" si="9"/>
        <v/>
      </c>
      <c r="AP8" s="276"/>
      <c r="AQ8" s="275" t="str">
        <f t="shared" si="10"/>
        <v/>
      </c>
      <c r="AR8" s="275"/>
      <c r="AS8" s="273"/>
      <c r="AT8" s="273"/>
      <c r="AU8" s="273"/>
    </row>
    <row r="9" spans="1:47" x14ac:dyDescent="0.2">
      <c r="B9" s="273"/>
      <c r="C9" s="273"/>
      <c r="D9" s="273"/>
      <c r="E9" s="274"/>
      <c r="F9" s="273"/>
      <c r="G9" s="273"/>
      <c r="H9" s="273"/>
      <c r="I9" s="273"/>
      <c r="J9" s="275" t="str">
        <f t="shared" si="0"/>
        <v/>
      </c>
      <c r="K9" s="275"/>
      <c r="L9" s="275" t="e">
        <f t="shared" si="1"/>
        <v>#DIV/0!</v>
      </c>
      <c r="M9" s="273"/>
      <c r="N9" s="275" t="str">
        <f t="shared" si="2"/>
        <v/>
      </c>
      <c r="O9" s="275"/>
      <c r="P9" s="275"/>
      <c r="Q9" s="273"/>
      <c r="R9" s="275" t="str">
        <f t="shared" si="3"/>
        <v/>
      </c>
      <c r="S9" s="275"/>
      <c r="T9" s="275"/>
      <c r="U9" s="273"/>
      <c r="V9" s="275" t="str">
        <f t="shared" si="4"/>
        <v/>
      </c>
      <c r="W9" s="275"/>
      <c r="X9" s="275"/>
      <c r="Y9" s="273"/>
      <c r="Z9" s="275" t="str">
        <f t="shared" si="5"/>
        <v/>
      </c>
      <c r="AA9" s="275"/>
      <c r="AB9" s="275"/>
      <c r="AC9" s="273"/>
      <c r="AD9" s="275" t="str">
        <f t="shared" si="6"/>
        <v/>
      </c>
      <c r="AE9" s="275"/>
      <c r="AF9" s="275"/>
      <c r="AG9" s="273"/>
      <c r="AH9" s="273"/>
      <c r="AI9" s="276" t="str">
        <f t="shared" si="7"/>
        <v/>
      </c>
      <c r="AJ9" s="276"/>
      <c r="AK9" s="273"/>
      <c r="AL9" s="273"/>
      <c r="AM9" s="275" t="str">
        <f t="shared" si="8"/>
        <v/>
      </c>
      <c r="AN9" s="273"/>
      <c r="AO9" s="276" t="str">
        <f t="shared" si="9"/>
        <v/>
      </c>
      <c r="AP9" s="276"/>
      <c r="AQ9" s="275" t="str">
        <f t="shared" si="10"/>
        <v/>
      </c>
      <c r="AR9" s="275"/>
      <c r="AS9" s="273"/>
      <c r="AT9" s="273"/>
      <c r="AU9" s="273"/>
    </row>
    <row r="10" spans="1:47" x14ac:dyDescent="0.2">
      <c r="B10" s="273"/>
      <c r="C10" s="273"/>
      <c r="D10" s="273"/>
      <c r="E10" s="274"/>
      <c r="F10" s="273"/>
      <c r="G10" s="273"/>
      <c r="H10" s="273"/>
      <c r="I10" s="273"/>
      <c r="J10" s="275" t="str">
        <f t="shared" si="0"/>
        <v/>
      </c>
      <c r="K10" s="275"/>
      <c r="L10" s="275" t="e">
        <f t="shared" si="1"/>
        <v>#DIV/0!</v>
      </c>
      <c r="M10" s="273"/>
      <c r="N10" s="275" t="str">
        <f t="shared" si="2"/>
        <v/>
      </c>
      <c r="O10" s="275"/>
      <c r="P10" s="275"/>
      <c r="Q10" s="273"/>
      <c r="R10" s="275" t="str">
        <f t="shared" si="3"/>
        <v/>
      </c>
      <c r="S10" s="275"/>
      <c r="T10" s="275"/>
      <c r="U10" s="273"/>
      <c r="V10" s="275" t="str">
        <f t="shared" si="4"/>
        <v/>
      </c>
      <c r="W10" s="275"/>
      <c r="X10" s="275"/>
      <c r="Y10" s="273"/>
      <c r="Z10" s="275" t="str">
        <f t="shared" si="5"/>
        <v/>
      </c>
      <c r="AA10" s="275"/>
      <c r="AB10" s="275"/>
      <c r="AC10" s="273"/>
      <c r="AD10" s="275" t="str">
        <f t="shared" si="6"/>
        <v/>
      </c>
      <c r="AE10" s="275"/>
      <c r="AF10" s="275"/>
      <c r="AG10" s="273"/>
      <c r="AH10" s="273"/>
      <c r="AI10" s="276" t="str">
        <f t="shared" si="7"/>
        <v/>
      </c>
      <c r="AJ10" s="276"/>
      <c r="AK10" s="273"/>
      <c r="AL10" s="273"/>
      <c r="AM10" s="275" t="str">
        <f t="shared" si="8"/>
        <v/>
      </c>
      <c r="AN10" s="273"/>
      <c r="AO10" s="276" t="str">
        <f t="shared" si="9"/>
        <v/>
      </c>
      <c r="AP10" s="276"/>
      <c r="AQ10" s="275" t="str">
        <f t="shared" si="10"/>
        <v/>
      </c>
      <c r="AR10" s="275"/>
      <c r="AS10" s="273"/>
      <c r="AT10" s="273"/>
      <c r="AU10" s="273"/>
    </row>
    <row r="11" spans="1:47" x14ac:dyDescent="0.2">
      <c r="B11" s="273"/>
      <c r="C11" s="273"/>
      <c r="D11" s="273"/>
      <c r="E11" s="274"/>
      <c r="F11" s="273"/>
      <c r="G11" s="273"/>
      <c r="H11" s="273"/>
      <c r="I11" s="273"/>
      <c r="J11" s="275" t="str">
        <f t="shared" si="0"/>
        <v/>
      </c>
      <c r="K11" s="275"/>
      <c r="L11" s="275" t="e">
        <f t="shared" si="1"/>
        <v>#DIV/0!</v>
      </c>
      <c r="M11" s="273"/>
      <c r="N11" s="275" t="str">
        <f t="shared" si="2"/>
        <v/>
      </c>
      <c r="O11" s="275"/>
      <c r="P11" s="275"/>
      <c r="Q11" s="273"/>
      <c r="R11" s="275" t="str">
        <f t="shared" si="3"/>
        <v/>
      </c>
      <c r="S11" s="275"/>
      <c r="T11" s="275"/>
      <c r="U11" s="273"/>
      <c r="V11" s="275" t="str">
        <f t="shared" si="4"/>
        <v/>
      </c>
      <c r="W11" s="275"/>
      <c r="X11" s="275"/>
      <c r="Y11" s="273"/>
      <c r="Z11" s="275" t="str">
        <f t="shared" si="5"/>
        <v/>
      </c>
      <c r="AA11" s="275"/>
      <c r="AB11" s="275"/>
      <c r="AC11" s="273"/>
      <c r="AD11" s="275" t="str">
        <f t="shared" si="6"/>
        <v/>
      </c>
      <c r="AE11" s="275"/>
      <c r="AF11" s="275"/>
      <c r="AG11" s="273"/>
      <c r="AH11" s="273"/>
      <c r="AI11" s="276" t="str">
        <f t="shared" si="7"/>
        <v/>
      </c>
      <c r="AJ11" s="276"/>
      <c r="AK11" s="273"/>
      <c r="AL11" s="273"/>
      <c r="AM11" s="275" t="str">
        <f t="shared" si="8"/>
        <v/>
      </c>
      <c r="AN11" s="273"/>
      <c r="AO11" s="276" t="str">
        <f t="shared" si="9"/>
        <v/>
      </c>
      <c r="AP11" s="276"/>
      <c r="AQ11" s="275" t="str">
        <f t="shared" si="10"/>
        <v/>
      </c>
      <c r="AR11" s="275"/>
      <c r="AS11" s="273"/>
      <c r="AT11" s="273"/>
      <c r="AU11" s="273"/>
    </row>
    <row r="12" spans="1:47" x14ac:dyDescent="0.2">
      <c r="B12" s="273"/>
      <c r="C12" s="273"/>
      <c r="D12" s="273"/>
      <c r="E12" s="274"/>
      <c r="F12" s="273"/>
      <c r="G12" s="273"/>
      <c r="H12" s="273"/>
      <c r="I12" s="273"/>
      <c r="J12" s="275" t="str">
        <f t="shared" si="0"/>
        <v/>
      </c>
      <c r="K12" s="275"/>
      <c r="L12" s="275" t="e">
        <f t="shared" si="1"/>
        <v>#DIV/0!</v>
      </c>
      <c r="M12" s="273"/>
      <c r="N12" s="275" t="str">
        <f t="shared" si="2"/>
        <v/>
      </c>
      <c r="O12" s="275"/>
      <c r="P12" s="275"/>
      <c r="Q12" s="273"/>
      <c r="R12" s="275" t="str">
        <f t="shared" si="3"/>
        <v/>
      </c>
      <c r="S12" s="275"/>
      <c r="T12" s="275"/>
      <c r="U12" s="273"/>
      <c r="V12" s="275" t="str">
        <f t="shared" si="4"/>
        <v/>
      </c>
      <c r="W12" s="275"/>
      <c r="X12" s="275"/>
      <c r="Y12" s="273"/>
      <c r="Z12" s="275" t="str">
        <f t="shared" si="5"/>
        <v/>
      </c>
      <c r="AA12" s="275"/>
      <c r="AB12" s="275"/>
      <c r="AC12" s="273"/>
      <c r="AD12" s="275" t="str">
        <f t="shared" si="6"/>
        <v/>
      </c>
      <c r="AE12" s="275"/>
      <c r="AF12" s="275"/>
      <c r="AG12" s="273"/>
      <c r="AH12" s="273"/>
      <c r="AI12" s="276" t="str">
        <f t="shared" si="7"/>
        <v/>
      </c>
      <c r="AJ12" s="276"/>
      <c r="AK12" s="273"/>
      <c r="AL12" s="273"/>
      <c r="AM12" s="275" t="str">
        <f t="shared" si="8"/>
        <v/>
      </c>
      <c r="AN12" s="273"/>
      <c r="AO12" s="276" t="str">
        <f t="shared" si="9"/>
        <v/>
      </c>
      <c r="AP12" s="276"/>
      <c r="AQ12" s="275" t="str">
        <f t="shared" si="10"/>
        <v/>
      </c>
      <c r="AR12" s="275"/>
      <c r="AS12" s="273"/>
      <c r="AT12" s="273"/>
      <c r="AU12" s="273"/>
    </row>
    <row r="13" spans="1:47" x14ac:dyDescent="0.2">
      <c r="B13" s="273"/>
      <c r="C13" s="273"/>
      <c r="D13" s="273"/>
      <c r="E13" s="274"/>
      <c r="F13" s="273"/>
      <c r="G13" s="273"/>
      <c r="H13" s="273"/>
      <c r="I13" s="273"/>
      <c r="J13" s="275" t="str">
        <f t="shared" si="0"/>
        <v/>
      </c>
      <c r="K13" s="275"/>
      <c r="L13" s="275" t="e">
        <f t="shared" si="1"/>
        <v>#DIV/0!</v>
      </c>
      <c r="M13" s="273"/>
      <c r="N13" s="275" t="str">
        <f t="shared" si="2"/>
        <v/>
      </c>
      <c r="O13" s="275"/>
      <c r="P13" s="275"/>
      <c r="Q13" s="273"/>
      <c r="R13" s="275" t="str">
        <f t="shared" si="3"/>
        <v/>
      </c>
      <c r="S13" s="275"/>
      <c r="T13" s="275"/>
      <c r="U13" s="273"/>
      <c r="V13" s="275" t="str">
        <f t="shared" si="4"/>
        <v/>
      </c>
      <c r="W13" s="275"/>
      <c r="X13" s="275"/>
      <c r="Y13" s="273"/>
      <c r="Z13" s="275" t="str">
        <f t="shared" si="5"/>
        <v/>
      </c>
      <c r="AA13" s="275"/>
      <c r="AB13" s="275"/>
      <c r="AC13" s="273"/>
      <c r="AD13" s="275" t="str">
        <f t="shared" si="6"/>
        <v/>
      </c>
      <c r="AE13" s="275"/>
      <c r="AF13" s="275"/>
      <c r="AG13" s="273"/>
      <c r="AH13" s="273"/>
      <c r="AI13" s="276" t="str">
        <f t="shared" si="7"/>
        <v/>
      </c>
      <c r="AJ13" s="276"/>
      <c r="AK13" s="273"/>
      <c r="AL13" s="273"/>
      <c r="AM13" s="275" t="str">
        <f t="shared" si="8"/>
        <v/>
      </c>
      <c r="AN13" s="273"/>
      <c r="AO13" s="276" t="str">
        <f t="shared" si="9"/>
        <v/>
      </c>
      <c r="AP13" s="276"/>
      <c r="AQ13" s="275" t="str">
        <f t="shared" si="10"/>
        <v/>
      </c>
      <c r="AR13" s="275"/>
      <c r="AS13" s="273"/>
      <c r="AT13" s="273"/>
      <c r="AU13" s="273"/>
    </row>
    <row r="14" spans="1:47" x14ac:dyDescent="0.2">
      <c r="B14" s="273"/>
      <c r="C14" s="273"/>
      <c r="D14" s="273"/>
      <c r="E14" s="274"/>
      <c r="F14" s="273"/>
      <c r="G14" s="273"/>
      <c r="H14" s="273"/>
      <c r="I14" s="273"/>
      <c r="J14" s="275" t="str">
        <f t="shared" si="0"/>
        <v/>
      </c>
      <c r="K14" s="275"/>
      <c r="L14" s="275" t="e">
        <f t="shared" si="1"/>
        <v>#DIV/0!</v>
      </c>
      <c r="M14" s="273"/>
      <c r="N14" s="275" t="str">
        <f t="shared" si="2"/>
        <v/>
      </c>
      <c r="O14" s="275"/>
      <c r="P14" s="275"/>
      <c r="Q14" s="273"/>
      <c r="R14" s="275" t="str">
        <f t="shared" si="3"/>
        <v/>
      </c>
      <c r="S14" s="275"/>
      <c r="T14" s="275"/>
      <c r="U14" s="273"/>
      <c r="V14" s="275" t="str">
        <f t="shared" si="4"/>
        <v/>
      </c>
      <c r="W14" s="275"/>
      <c r="X14" s="275"/>
      <c r="Y14" s="273"/>
      <c r="Z14" s="275" t="str">
        <f t="shared" si="5"/>
        <v/>
      </c>
      <c r="AA14" s="275"/>
      <c r="AB14" s="275"/>
      <c r="AC14" s="273"/>
      <c r="AD14" s="275" t="str">
        <f t="shared" si="6"/>
        <v/>
      </c>
      <c r="AE14" s="275"/>
      <c r="AF14" s="275"/>
      <c r="AG14" s="273"/>
      <c r="AH14" s="273"/>
      <c r="AI14" s="276" t="str">
        <f t="shared" si="7"/>
        <v/>
      </c>
      <c r="AJ14" s="276"/>
      <c r="AK14" s="273"/>
      <c r="AL14" s="273"/>
      <c r="AM14" s="275" t="str">
        <f t="shared" si="8"/>
        <v/>
      </c>
      <c r="AN14" s="273"/>
      <c r="AO14" s="276" t="str">
        <f t="shared" si="9"/>
        <v/>
      </c>
      <c r="AP14" s="276"/>
      <c r="AQ14" s="275" t="str">
        <f t="shared" si="10"/>
        <v/>
      </c>
      <c r="AR14" s="275"/>
      <c r="AS14" s="273"/>
      <c r="AT14" s="273"/>
      <c r="AU14" s="273"/>
    </row>
    <row r="15" spans="1:47" x14ac:dyDescent="0.2">
      <c r="B15" s="273"/>
      <c r="C15" s="273"/>
      <c r="D15" s="273"/>
      <c r="E15" s="274"/>
      <c r="F15" s="273"/>
      <c r="G15" s="273"/>
      <c r="H15" s="273"/>
      <c r="I15" s="273"/>
      <c r="J15" s="275" t="str">
        <f t="shared" si="0"/>
        <v/>
      </c>
      <c r="K15" s="275"/>
      <c r="L15" s="275" t="e">
        <f t="shared" si="1"/>
        <v>#DIV/0!</v>
      </c>
      <c r="M15" s="273"/>
      <c r="N15" s="275" t="str">
        <f t="shared" si="2"/>
        <v/>
      </c>
      <c r="O15" s="275"/>
      <c r="P15" s="275"/>
      <c r="Q15" s="273"/>
      <c r="R15" s="275" t="str">
        <f t="shared" si="3"/>
        <v/>
      </c>
      <c r="S15" s="275"/>
      <c r="T15" s="275"/>
      <c r="U15" s="273"/>
      <c r="V15" s="275" t="str">
        <f t="shared" si="4"/>
        <v/>
      </c>
      <c r="W15" s="275"/>
      <c r="X15" s="275"/>
      <c r="Y15" s="273"/>
      <c r="Z15" s="275" t="str">
        <f t="shared" si="5"/>
        <v/>
      </c>
      <c r="AA15" s="275"/>
      <c r="AB15" s="275"/>
      <c r="AC15" s="273"/>
      <c r="AD15" s="275" t="str">
        <f t="shared" si="6"/>
        <v/>
      </c>
      <c r="AE15" s="275"/>
      <c r="AF15" s="275"/>
      <c r="AG15" s="273"/>
      <c r="AH15" s="273"/>
      <c r="AI15" s="276" t="str">
        <f t="shared" si="7"/>
        <v/>
      </c>
      <c r="AJ15" s="276"/>
      <c r="AK15" s="273"/>
      <c r="AL15" s="273"/>
      <c r="AM15" s="275" t="str">
        <f t="shared" si="8"/>
        <v/>
      </c>
      <c r="AN15" s="273"/>
      <c r="AO15" s="276" t="str">
        <f t="shared" si="9"/>
        <v/>
      </c>
      <c r="AP15" s="276"/>
      <c r="AQ15" s="275" t="str">
        <f t="shared" si="10"/>
        <v/>
      </c>
      <c r="AR15" s="275"/>
      <c r="AS15" s="273"/>
      <c r="AT15" s="273"/>
      <c r="AU15" s="273"/>
    </row>
    <row r="16" spans="1:47" x14ac:dyDescent="0.2">
      <c r="B16" s="273"/>
      <c r="C16" s="273"/>
      <c r="D16" s="273"/>
      <c r="E16" s="274"/>
      <c r="F16" s="273"/>
      <c r="G16" s="273"/>
      <c r="H16" s="273"/>
      <c r="I16" s="273"/>
      <c r="J16" s="275" t="str">
        <f t="shared" si="0"/>
        <v/>
      </c>
      <c r="K16" s="275"/>
      <c r="L16" s="275" t="e">
        <f t="shared" si="1"/>
        <v>#DIV/0!</v>
      </c>
      <c r="M16" s="273"/>
      <c r="N16" s="275" t="str">
        <f t="shared" si="2"/>
        <v/>
      </c>
      <c r="O16" s="275"/>
      <c r="P16" s="275"/>
      <c r="Q16" s="273"/>
      <c r="R16" s="275" t="str">
        <f t="shared" si="3"/>
        <v/>
      </c>
      <c r="S16" s="275"/>
      <c r="T16" s="275"/>
      <c r="U16" s="273"/>
      <c r="V16" s="275" t="str">
        <f t="shared" si="4"/>
        <v/>
      </c>
      <c r="W16" s="275"/>
      <c r="X16" s="275"/>
      <c r="Y16" s="273"/>
      <c r="Z16" s="275" t="str">
        <f t="shared" si="5"/>
        <v/>
      </c>
      <c r="AA16" s="275"/>
      <c r="AB16" s="275"/>
      <c r="AC16" s="273"/>
      <c r="AD16" s="275" t="str">
        <f t="shared" si="6"/>
        <v/>
      </c>
      <c r="AE16" s="275"/>
      <c r="AF16" s="275"/>
      <c r="AG16" s="273"/>
      <c r="AH16" s="273"/>
      <c r="AI16" s="276" t="str">
        <f t="shared" si="7"/>
        <v/>
      </c>
      <c r="AJ16" s="276"/>
      <c r="AK16" s="273"/>
      <c r="AL16" s="273"/>
      <c r="AM16" s="275" t="str">
        <f t="shared" si="8"/>
        <v/>
      </c>
      <c r="AN16" s="273"/>
      <c r="AO16" s="276" t="str">
        <f t="shared" si="9"/>
        <v/>
      </c>
      <c r="AP16" s="276"/>
      <c r="AQ16" s="275" t="str">
        <f t="shared" si="10"/>
        <v/>
      </c>
      <c r="AR16" s="275"/>
      <c r="AS16" s="273"/>
      <c r="AT16" s="273"/>
      <c r="AU16" s="273"/>
    </row>
    <row r="17" spans="2:47" x14ac:dyDescent="0.2">
      <c r="B17" s="273"/>
      <c r="C17" s="273"/>
      <c r="D17" s="273"/>
      <c r="E17" s="274"/>
      <c r="F17" s="273"/>
      <c r="G17" s="273"/>
      <c r="H17" s="273"/>
      <c r="I17" s="273"/>
      <c r="J17" s="275" t="str">
        <f t="shared" si="0"/>
        <v/>
      </c>
      <c r="K17" s="275"/>
      <c r="L17" s="275" t="e">
        <f t="shared" si="1"/>
        <v>#DIV/0!</v>
      </c>
      <c r="M17" s="273"/>
      <c r="N17" s="275" t="str">
        <f t="shared" si="2"/>
        <v/>
      </c>
      <c r="O17" s="275"/>
      <c r="P17" s="275"/>
      <c r="Q17" s="273"/>
      <c r="R17" s="275" t="str">
        <f t="shared" si="3"/>
        <v/>
      </c>
      <c r="S17" s="275"/>
      <c r="T17" s="275"/>
      <c r="U17" s="273"/>
      <c r="V17" s="275" t="str">
        <f t="shared" si="4"/>
        <v/>
      </c>
      <c r="W17" s="275"/>
      <c r="X17" s="275"/>
      <c r="Y17" s="273"/>
      <c r="Z17" s="275" t="str">
        <f t="shared" si="5"/>
        <v/>
      </c>
      <c r="AA17" s="275"/>
      <c r="AB17" s="275"/>
      <c r="AC17" s="273"/>
      <c r="AD17" s="275" t="str">
        <f t="shared" si="6"/>
        <v/>
      </c>
      <c r="AE17" s="275"/>
      <c r="AF17" s="275"/>
      <c r="AG17" s="273"/>
      <c r="AH17" s="273"/>
      <c r="AI17" s="276" t="str">
        <f t="shared" si="7"/>
        <v/>
      </c>
      <c r="AJ17" s="276"/>
      <c r="AK17" s="273"/>
      <c r="AL17" s="273"/>
      <c r="AM17" s="275" t="str">
        <f t="shared" si="8"/>
        <v/>
      </c>
      <c r="AN17" s="273"/>
      <c r="AO17" s="276" t="str">
        <f t="shared" si="9"/>
        <v/>
      </c>
      <c r="AP17" s="276"/>
      <c r="AQ17" s="275" t="str">
        <f t="shared" si="10"/>
        <v/>
      </c>
      <c r="AR17" s="275"/>
      <c r="AS17" s="273"/>
      <c r="AT17" s="273"/>
      <c r="AU17" s="273"/>
    </row>
    <row r="18" spans="2:47" x14ac:dyDescent="0.2">
      <c r="B18" s="273"/>
      <c r="C18" s="273"/>
      <c r="D18" s="273"/>
      <c r="E18" s="274"/>
      <c r="F18" s="273"/>
      <c r="G18" s="273"/>
      <c r="H18" s="273"/>
      <c r="I18" s="273"/>
      <c r="J18" s="275" t="str">
        <f t="shared" si="0"/>
        <v/>
      </c>
      <c r="K18" s="275"/>
      <c r="L18" s="275" t="e">
        <f t="shared" si="1"/>
        <v>#DIV/0!</v>
      </c>
      <c r="M18" s="273"/>
      <c r="N18" s="275" t="str">
        <f t="shared" si="2"/>
        <v/>
      </c>
      <c r="O18" s="275"/>
      <c r="P18" s="275"/>
      <c r="Q18" s="273"/>
      <c r="R18" s="275" t="str">
        <f t="shared" si="3"/>
        <v/>
      </c>
      <c r="S18" s="275"/>
      <c r="T18" s="275"/>
      <c r="U18" s="273"/>
      <c r="V18" s="275" t="str">
        <f t="shared" si="4"/>
        <v/>
      </c>
      <c r="W18" s="275"/>
      <c r="X18" s="275"/>
      <c r="Y18" s="273"/>
      <c r="Z18" s="275" t="str">
        <f t="shared" si="5"/>
        <v/>
      </c>
      <c r="AA18" s="275"/>
      <c r="AB18" s="275"/>
      <c r="AC18" s="273"/>
      <c r="AD18" s="275" t="str">
        <f t="shared" si="6"/>
        <v/>
      </c>
      <c r="AE18" s="275"/>
      <c r="AF18" s="275"/>
      <c r="AG18" s="273"/>
      <c r="AH18" s="273"/>
      <c r="AI18" s="276" t="str">
        <f t="shared" si="7"/>
        <v/>
      </c>
      <c r="AJ18" s="276"/>
      <c r="AK18" s="273"/>
      <c r="AL18" s="273"/>
      <c r="AM18" s="275" t="str">
        <f t="shared" si="8"/>
        <v/>
      </c>
      <c r="AN18" s="273"/>
      <c r="AO18" s="276" t="str">
        <f t="shared" si="9"/>
        <v/>
      </c>
      <c r="AP18" s="276"/>
      <c r="AQ18" s="275" t="str">
        <f t="shared" si="10"/>
        <v/>
      </c>
      <c r="AR18" s="275"/>
      <c r="AS18" s="273"/>
      <c r="AT18" s="273"/>
      <c r="AU18" s="273"/>
    </row>
    <row r="19" spans="2:47" x14ac:dyDescent="0.2">
      <c r="B19" s="273"/>
      <c r="C19" s="273"/>
      <c r="D19" s="273"/>
      <c r="E19" s="274"/>
      <c r="F19" s="273"/>
      <c r="G19" s="273"/>
      <c r="H19" s="273"/>
      <c r="I19" s="273"/>
      <c r="J19" s="275" t="str">
        <f t="shared" si="0"/>
        <v/>
      </c>
      <c r="K19" s="275"/>
      <c r="L19" s="275" t="e">
        <f t="shared" si="1"/>
        <v>#DIV/0!</v>
      </c>
      <c r="M19" s="273"/>
      <c r="N19" s="275" t="str">
        <f t="shared" si="2"/>
        <v/>
      </c>
      <c r="O19" s="275"/>
      <c r="P19" s="275"/>
      <c r="Q19" s="273"/>
      <c r="R19" s="275" t="str">
        <f t="shared" si="3"/>
        <v/>
      </c>
      <c r="S19" s="275"/>
      <c r="T19" s="275"/>
      <c r="U19" s="273"/>
      <c r="V19" s="275" t="str">
        <f t="shared" si="4"/>
        <v/>
      </c>
      <c r="W19" s="275"/>
      <c r="X19" s="275"/>
      <c r="Y19" s="273"/>
      <c r="Z19" s="275" t="str">
        <f t="shared" si="5"/>
        <v/>
      </c>
      <c r="AA19" s="275"/>
      <c r="AB19" s="275"/>
      <c r="AC19" s="273"/>
      <c r="AD19" s="275" t="str">
        <f t="shared" si="6"/>
        <v/>
      </c>
      <c r="AE19" s="275"/>
      <c r="AF19" s="275"/>
      <c r="AG19" s="273"/>
      <c r="AH19" s="273"/>
      <c r="AI19" s="276" t="str">
        <f t="shared" si="7"/>
        <v/>
      </c>
      <c r="AJ19" s="276"/>
      <c r="AK19" s="273"/>
      <c r="AL19" s="273"/>
      <c r="AM19" s="275" t="str">
        <f t="shared" si="8"/>
        <v/>
      </c>
      <c r="AN19" s="273"/>
      <c r="AO19" s="276" t="str">
        <f t="shared" si="9"/>
        <v/>
      </c>
      <c r="AP19" s="276"/>
      <c r="AQ19" s="275" t="str">
        <f t="shared" si="10"/>
        <v/>
      </c>
      <c r="AR19" s="275"/>
      <c r="AS19" s="273"/>
      <c r="AT19" s="273"/>
      <c r="AU19" s="273"/>
    </row>
    <row r="20" spans="2:47" x14ac:dyDescent="0.2">
      <c r="B20" s="273"/>
      <c r="C20" s="273"/>
      <c r="D20" s="273"/>
      <c r="E20" s="274"/>
      <c r="F20" s="273"/>
      <c r="G20" s="273"/>
      <c r="H20" s="273"/>
      <c r="I20" s="273"/>
      <c r="J20" s="275" t="str">
        <f t="shared" si="0"/>
        <v/>
      </c>
      <c r="K20" s="275"/>
      <c r="L20" s="275" t="e">
        <f t="shared" si="1"/>
        <v>#DIV/0!</v>
      </c>
      <c r="M20" s="273"/>
      <c r="N20" s="275" t="str">
        <f t="shared" si="2"/>
        <v/>
      </c>
      <c r="O20" s="275"/>
      <c r="P20" s="275"/>
      <c r="Q20" s="273"/>
      <c r="R20" s="275" t="str">
        <f t="shared" si="3"/>
        <v/>
      </c>
      <c r="S20" s="275"/>
      <c r="T20" s="275"/>
      <c r="U20" s="273"/>
      <c r="V20" s="275" t="str">
        <f t="shared" si="4"/>
        <v/>
      </c>
      <c r="W20" s="275"/>
      <c r="X20" s="275"/>
      <c r="Y20" s="273"/>
      <c r="Z20" s="275" t="str">
        <f t="shared" si="5"/>
        <v/>
      </c>
      <c r="AA20" s="275"/>
      <c r="AB20" s="275"/>
      <c r="AC20" s="273"/>
      <c r="AD20" s="275" t="str">
        <f t="shared" si="6"/>
        <v/>
      </c>
      <c r="AE20" s="275"/>
      <c r="AF20" s="275"/>
      <c r="AG20" s="273"/>
      <c r="AH20" s="273"/>
      <c r="AI20" s="276" t="str">
        <f t="shared" si="7"/>
        <v/>
      </c>
      <c r="AJ20" s="276"/>
      <c r="AK20" s="273"/>
      <c r="AL20" s="273"/>
      <c r="AM20" s="275" t="str">
        <f t="shared" si="8"/>
        <v/>
      </c>
      <c r="AN20" s="273"/>
      <c r="AO20" s="276" t="str">
        <f t="shared" si="9"/>
        <v/>
      </c>
      <c r="AP20" s="276"/>
      <c r="AQ20" s="275" t="str">
        <f t="shared" si="10"/>
        <v/>
      </c>
      <c r="AR20" s="275"/>
      <c r="AS20" s="273"/>
      <c r="AT20" s="273"/>
      <c r="AU20" s="273"/>
    </row>
    <row r="21" spans="2:47" x14ac:dyDescent="0.2">
      <c r="B21" s="273"/>
      <c r="C21" s="273"/>
      <c r="D21" s="273"/>
      <c r="E21" s="274"/>
      <c r="F21" s="273"/>
      <c r="G21" s="273"/>
      <c r="H21" s="273"/>
      <c r="I21" s="273"/>
      <c r="J21" s="275" t="str">
        <f t="shared" si="0"/>
        <v/>
      </c>
      <c r="K21" s="275"/>
      <c r="L21" s="275" t="e">
        <f t="shared" si="1"/>
        <v>#DIV/0!</v>
      </c>
      <c r="M21" s="273"/>
      <c r="N21" s="275" t="str">
        <f t="shared" si="2"/>
        <v/>
      </c>
      <c r="O21" s="275"/>
      <c r="P21" s="275"/>
      <c r="Q21" s="273"/>
      <c r="R21" s="275" t="str">
        <f t="shared" si="3"/>
        <v/>
      </c>
      <c r="S21" s="275"/>
      <c r="T21" s="275"/>
      <c r="U21" s="273"/>
      <c r="V21" s="275" t="str">
        <f t="shared" si="4"/>
        <v/>
      </c>
      <c r="W21" s="275"/>
      <c r="X21" s="275"/>
      <c r="Y21" s="273"/>
      <c r="Z21" s="275" t="str">
        <f t="shared" si="5"/>
        <v/>
      </c>
      <c r="AA21" s="275"/>
      <c r="AB21" s="275"/>
      <c r="AC21" s="273"/>
      <c r="AD21" s="275" t="str">
        <f t="shared" si="6"/>
        <v/>
      </c>
      <c r="AE21" s="275"/>
      <c r="AF21" s="275"/>
      <c r="AG21" s="273"/>
      <c r="AH21" s="273"/>
      <c r="AI21" s="276" t="str">
        <f t="shared" si="7"/>
        <v/>
      </c>
      <c r="AJ21" s="276"/>
      <c r="AK21" s="273"/>
      <c r="AL21" s="273"/>
      <c r="AM21" s="275" t="str">
        <f t="shared" si="8"/>
        <v/>
      </c>
      <c r="AN21" s="273"/>
      <c r="AO21" s="276" t="str">
        <f t="shared" si="9"/>
        <v/>
      </c>
      <c r="AP21" s="276"/>
      <c r="AQ21" s="275" t="str">
        <f t="shared" si="10"/>
        <v/>
      </c>
      <c r="AR21" s="275"/>
      <c r="AS21" s="273"/>
      <c r="AT21" s="273"/>
      <c r="AU21" s="273"/>
    </row>
    <row r="22" spans="2:47" x14ac:dyDescent="0.2">
      <c r="B22" s="273"/>
      <c r="C22" s="273"/>
      <c r="D22" s="273"/>
      <c r="E22" s="274"/>
      <c r="F22" s="273"/>
      <c r="G22" s="273"/>
      <c r="H22" s="273"/>
      <c r="I22" s="273"/>
      <c r="J22" s="275" t="str">
        <f t="shared" si="0"/>
        <v/>
      </c>
      <c r="K22" s="275"/>
      <c r="L22" s="275" t="e">
        <f t="shared" si="1"/>
        <v>#DIV/0!</v>
      </c>
      <c r="M22" s="273"/>
      <c r="N22" s="275" t="str">
        <f t="shared" si="2"/>
        <v/>
      </c>
      <c r="O22" s="275"/>
      <c r="P22" s="275"/>
      <c r="Q22" s="273"/>
      <c r="R22" s="275" t="str">
        <f t="shared" si="3"/>
        <v/>
      </c>
      <c r="S22" s="275"/>
      <c r="T22" s="275"/>
      <c r="U22" s="273"/>
      <c r="V22" s="275" t="str">
        <f t="shared" si="4"/>
        <v/>
      </c>
      <c r="W22" s="275"/>
      <c r="X22" s="275"/>
      <c r="Y22" s="273"/>
      <c r="Z22" s="275" t="str">
        <f t="shared" si="5"/>
        <v/>
      </c>
      <c r="AA22" s="275"/>
      <c r="AB22" s="275"/>
      <c r="AC22" s="273"/>
      <c r="AD22" s="275" t="str">
        <f t="shared" si="6"/>
        <v/>
      </c>
      <c r="AE22" s="275"/>
      <c r="AF22" s="275"/>
      <c r="AG22" s="273"/>
      <c r="AH22" s="273"/>
      <c r="AI22" s="276" t="str">
        <f t="shared" si="7"/>
        <v/>
      </c>
      <c r="AJ22" s="276"/>
      <c r="AK22" s="273"/>
      <c r="AL22" s="273"/>
      <c r="AM22" s="275" t="str">
        <f t="shared" si="8"/>
        <v/>
      </c>
      <c r="AN22" s="273"/>
      <c r="AO22" s="276" t="str">
        <f t="shared" si="9"/>
        <v/>
      </c>
      <c r="AP22" s="276"/>
      <c r="AQ22" s="275" t="str">
        <f t="shared" si="10"/>
        <v/>
      </c>
      <c r="AR22" s="275"/>
      <c r="AS22" s="273"/>
      <c r="AT22" s="273"/>
      <c r="AU22" s="273"/>
    </row>
    <row r="23" spans="2:47" x14ac:dyDescent="0.2">
      <c r="B23" s="273"/>
      <c r="C23" s="273"/>
      <c r="D23" s="273"/>
      <c r="E23" s="274"/>
      <c r="F23" s="273"/>
      <c r="G23" s="273"/>
      <c r="H23" s="273"/>
      <c r="I23" s="273"/>
      <c r="J23" s="275" t="str">
        <f t="shared" si="0"/>
        <v/>
      </c>
      <c r="K23" s="275"/>
      <c r="L23" s="275" t="e">
        <f t="shared" si="1"/>
        <v>#DIV/0!</v>
      </c>
      <c r="M23" s="273"/>
      <c r="N23" s="275" t="str">
        <f t="shared" si="2"/>
        <v/>
      </c>
      <c r="O23" s="275"/>
      <c r="P23" s="275"/>
      <c r="Q23" s="273"/>
      <c r="R23" s="275" t="str">
        <f t="shared" si="3"/>
        <v/>
      </c>
      <c r="S23" s="275"/>
      <c r="T23" s="275"/>
      <c r="U23" s="273"/>
      <c r="V23" s="275" t="str">
        <f t="shared" si="4"/>
        <v/>
      </c>
      <c r="W23" s="275"/>
      <c r="X23" s="275"/>
      <c r="Y23" s="273"/>
      <c r="Z23" s="275" t="str">
        <f t="shared" si="5"/>
        <v/>
      </c>
      <c r="AA23" s="275"/>
      <c r="AB23" s="275"/>
      <c r="AC23" s="273"/>
      <c r="AD23" s="275" t="str">
        <f t="shared" si="6"/>
        <v/>
      </c>
      <c r="AE23" s="275"/>
      <c r="AF23" s="275"/>
      <c r="AG23" s="273"/>
      <c r="AH23" s="273"/>
      <c r="AI23" s="276" t="str">
        <f t="shared" si="7"/>
        <v/>
      </c>
      <c r="AJ23" s="276"/>
      <c r="AK23" s="273"/>
      <c r="AL23" s="273"/>
      <c r="AM23" s="275" t="str">
        <f t="shared" si="8"/>
        <v/>
      </c>
      <c r="AN23" s="273"/>
      <c r="AO23" s="276" t="str">
        <f t="shared" si="9"/>
        <v/>
      </c>
      <c r="AP23" s="276"/>
      <c r="AQ23" s="275" t="str">
        <f t="shared" si="10"/>
        <v/>
      </c>
      <c r="AR23" s="275"/>
      <c r="AS23" s="273"/>
      <c r="AT23" s="273"/>
      <c r="AU23" s="273"/>
    </row>
    <row r="24" spans="2:47" x14ac:dyDescent="0.2">
      <c r="B24" s="273"/>
      <c r="C24" s="273"/>
      <c r="D24" s="273"/>
      <c r="E24" s="274"/>
      <c r="F24" s="273"/>
      <c r="G24" s="273"/>
      <c r="H24" s="273"/>
      <c r="I24" s="273"/>
      <c r="J24" s="275" t="str">
        <f t="shared" si="0"/>
        <v/>
      </c>
      <c r="K24" s="275"/>
      <c r="L24" s="275" t="e">
        <f t="shared" si="1"/>
        <v>#DIV/0!</v>
      </c>
      <c r="M24" s="273"/>
      <c r="N24" s="275" t="str">
        <f t="shared" si="2"/>
        <v/>
      </c>
      <c r="O24" s="275"/>
      <c r="P24" s="275"/>
      <c r="Q24" s="273"/>
      <c r="R24" s="275" t="str">
        <f t="shared" si="3"/>
        <v/>
      </c>
      <c r="S24" s="275"/>
      <c r="T24" s="275"/>
      <c r="U24" s="273"/>
      <c r="V24" s="275" t="str">
        <f t="shared" si="4"/>
        <v/>
      </c>
      <c r="W24" s="275"/>
      <c r="X24" s="275"/>
      <c r="Y24" s="273"/>
      <c r="Z24" s="275" t="str">
        <f t="shared" si="5"/>
        <v/>
      </c>
      <c r="AA24" s="275"/>
      <c r="AB24" s="275"/>
      <c r="AC24" s="273"/>
      <c r="AD24" s="275" t="str">
        <f t="shared" si="6"/>
        <v/>
      </c>
      <c r="AE24" s="275"/>
      <c r="AF24" s="275"/>
      <c r="AG24" s="273"/>
      <c r="AH24" s="273"/>
      <c r="AI24" s="276" t="str">
        <f t="shared" si="7"/>
        <v/>
      </c>
      <c r="AJ24" s="276"/>
      <c r="AK24" s="273"/>
      <c r="AL24" s="273"/>
      <c r="AM24" s="275" t="str">
        <f t="shared" si="8"/>
        <v/>
      </c>
      <c r="AN24" s="273"/>
      <c r="AO24" s="276" t="str">
        <f t="shared" si="9"/>
        <v/>
      </c>
      <c r="AP24" s="276"/>
      <c r="AQ24" s="275" t="str">
        <f t="shared" si="10"/>
        <v/>
      </c>
      <c r="AR24" s="275"/>
      <c r="AS24" s="273"/>
      <c r="AT24" s="273"/>
      <c r="AU24" s="273"/>
    </row>
    <row r="25" spans="2:47" x14ac:dyDescent="0.2">
      <c r="B25" s="273"/>
      <c r="C25" s="273"/>
      <c r="D25" s="273"/>
      <c r="E25" s="274"/>
      <c r="F25" s="273"/>
      <c r="G25" s="273"/>
      <c r="H25" s="273"/>
      <c r="I25" s="273"/>
      <c r="J25" s="275" t="str">
        <f t="shared" si="0"/>
        <v/>
      </c>
      <c r="K25" s="275"/>
      <c r="L25" s="275" t="e">
        <f t="shared" si="1"/>
        <v>#DIV/0!</v>
      </c>
      <c r="M25" s="273"/>
      <c r="N25" s="275" t="str">
        <f t="shared" si="2"/>
        <v/>
      </c>
      <c r="O25" s="275"/>
      <c r="P25" s="275"/>
      <c r="Q25" s="273"/>
      <c r="R25" s="275" t="str">
        <f t="shared" si="3"/>
        <v/>
      </c>
      <c r="S25" s="275"/>
      <c r="T25" s="275"/>
      <c r="U25" s="273"/>
      <c r="V25" s="275" t="str">
        <f t="shared" si="4"/>
        <v/>
      </c>
      <c r="W25" s="275"/>
      <c r="X25" s="275"/>
      <c r="Y25" s="273"/>
      <c r="Z25" s="275" t="str">
        <f t="shared" si="5"/>
        <v/>
      </c>
      <c r="AA25" s="275"/>
      <c r="AB25" s="275"/>
      <c r="AC25" s="273"/>
      <c r="AD25" s="275" t="str">
        <f t="shared" si="6"/>
        <v/>
      </c>
      <c r="AE25" s="275"/>
      <c r="AF25" s="275"/>
      <c r="AG25" s="273"/>
      <c r="AH25" s="273"/>
      <c r="AI25" s="276" t="str">
        <f t="shared" si="7"/>
        <v/>
      </c>
      <c r="AJ25" s="276"/>
      <c r="AK25" s="273"/>
      <c r="AL25" s="273"/>
      <c r="AM25" s="275" t="str">
        <f t="shared" si="8"/>
        <v/>
      </c>
      <c r="AN25" s="273"/>
      <c r="AO25" s="276" t="str">
        <f t="shared" si="9"/>
        <v/>
      </c>
      <c r="AP25" s="276"/>
      <c r="AQ25" s="275" t="str">
        <f t="shared" si="10"/>
        <v/>
      </c>
      <c r="AR25" s="275"/>
      <c r="AS25" s="273"/>
      <c r="AT25" s="273"/>
      <c r="AU25" s="273"/>
    </row>
    <row r="26" spans="2:47" x14ac:dyDescent="0.2">
      <c r="B26" s="273"/>
      <c r="C26" s="273"/>
      <c r="D26" s="273"/>
      <c r="E26" s="274"/>
      <c r="F26" s="273"/>
      <c r="G26" s="273"/>
      <c r="H26" s="273"/>
      <c r="I26" s="273"/>
      <c r="J26" s="275" t="str">
        <f t="shared" si="0"/>
        <v/>
      </c>
      <c r="K26" s="275"/>
      <c r="L26" s="275" t="e">
        <f t="shared" si="1"/>
        <v>#DIV/0!</v>
      </c>
      <c r="M26" s="273"/>
      <c r="N26" s="275" t="str">
        <f t="shared" si="2"/>
        <v/>
      </c>
      <c r="O26" s="275"/>
      <c r="P26" s="275"/>
      <c r="Q26" s="273"/>
      <c r="R26" s="275" t="str">
        <f t="shared" si="3"/>
        <v/>
      </c>
      <c r="S26" s="275"/>
      <c r="T26" s="275"/>
      <c r="U26" s="273"/>
      <c r="V26" s="275" t="str">
        <f t="shared" si="4"/>
        <v/>
      </c>
      <c r="W26" s="275"/>
      <c r="X26" s="275"/>
      <c r="Y26" s="273"/>
      <c r="Z26" s="275" t="str">
        <f t="shared" si="5"/>
        <v/>
      </c>
      <c r="AA26" s="275"/>
      <c r="AB26" s="275"/>
      <c r="AC26" s="273"/>
      <c r="AD26" s="275" t="str">
        <f t="shared" si="6"/>
        <v/>
      </c>
      <c r="AE26" s="275"/>
      <c r="AF26" s="275"/>
      <c r="AG26" s="273"/>
      <c r="AH26" s="273"/>
      <c r="AI26" s="276" t="str">
        <f t="shared" si="7"/>
        <v/>
      </c>
      <c r="AJ26" s="276"/>
      <c r="AK26" s="273"/>
      <c r="AL26" s="273"/>
      <c r="AM26" s="275" t="str">
        <f t="shared" si="8"/>
        <v/>
      </c>
      <c r="AN26" s="273"/>
      <c r="AO26" s="276" t="str">
        <f t="shared" si="9"/>
        <v/>
      </c>
      <c r="AP26" s="276"/>
      <c r="AQ26" s="275" t="str">
        <f t="shared" si="10"/>
        <v/>
      </c>
      <c r="AR26" s="275"/>
      <c r="AS26" s="273"/>
      <c r="AT26" s="273"/>
      <c r="AU26" s="273"/>
    </row>
    <row r="27" spans="2:47" x14ac:dyDescent="0.2">
      <c r="B27" s="273"/>
      <c r="C27" s="273"/>
      <c r="D27" s="273"/>
      <c r="E27" s="274"/>
      <c r="F27" s="273"/>
      <c r="G27" s="273"/>
      <c r="H27" s="273"/>
      <c r="I27" s="273"/>
      <c r="J27" s="275" t="str">
        <f t="shared" si="0"/>
        <v/>
      </c>
      <c r="K27" s="275"/>
      <c r="L27" s="275" t="e">
        <f t="shared" si="1"/>
        <v>#DIV/0!</v>
      </c>
      <c r="M27" s="273"/>
      <c r="N27" s="275" t="str">
        <f t="shared" si="2"/>
        <v/>
      </c>
      <c r="O27" s="275"/>
      <c r="P27" s="275"/>
      <c r="Q27" s="273"/>
      <c r="R27" s="275" t="str">
        <f t="shared" si="3"/>
        <v/>
      </c>
      <c r="S27" s="275"/>
      <c r="T27" s="275"/>
      <c r="U27" s="273"/>
      <c r="V27" s="275" t="str">
        <f t="shared" si="4"/>
        <v/>
      </c>
      <c r="W27" s="275"/>
      <c r="X27" s="275"/>
      <c r="Y27" s="273"/>
      <c r="Z27" s="275" t="str">
        <f t="shared" si="5"/>
        <v/>
      </c>
      <c r="AA27" s="275"/>
      <c r="AB27" s="275"/>
      <c r="AC27" s="273"/>
      <c r="AD27" s="275" t="str">
        <f t="shared" si="6"/>
        <v/>
      </c>
      <c r="AE27" s="275"/>
      <c r="AF27" s="275"/>
      <c r="AG27" s="273"/>
      <c r="AH27" s="273"/>
      <c r="AI27" s="276" t="str">
        <f t="shared" si="7"/>
        <v/>
      </c>
      <c r="AJ27" s="276"/>
      <c r="AK27" s="273"/>
      <c r="AL27" s="273"/>
      <c r="AM27" s="275" t="str">
        <f t="shared" si="8"/>
        <v/>
      </c>
      <c r="AN27" s="273"/>
      <c r="AO27" s="276" t="str">
        <f t="shared" si="9"/>
        <v/>
      </c>
      <c r="AP27" s="276"/>
      <c r="AQ27" s="275" t="str">
        <f t="shared" si="10"/>
        <v/>
      </c>
      <c r="AR27" s="275"/>
      <c r="AS27" s="273"/>
      <c r="AT27" s="273"/>
      <c r="AU27" s="273"/>
    </row>
    <row r="28" spans="2:47" x14ac:dyDescent="0.2">
      <c r="B28" s="273"/>
      <c r="C28" s="273"/>
      <c r="D28" s="273"/>
      <c r="E28" s="274"/>
      <c r="F28" s="273"/>
      <c r="G28" s="273"/>
      <c r="H28" s="273"/>
      <c r="I28" s="273"/>
      <c r="J28" s="275" t="str">
        <f t="shared" si="0"/>
        <v/>
      </c>
      <c r="K28" s="275"/>
      <c r="L28" s="275" t="e">
        <f t="shared" si="1"/>
        <v>#DIV/0!</v>
      </c>
      <c r="M28" s="273"/>
      <c r="N28" s="275" t="str">
        <f t="shared" si="2"/>
        <v/>
      </c>
      <c r="O28" s="275"/>
      <c r="P28" s="275"/>
      <c r="Q28" s="273"/>
      <c r="R28" s="275" t="str">
        <f t="shared" si="3"/>
        <v/>
      </c>
      <c r="S28" s="275"/>
      <c r="T28" s="275"/>
      <c r="U28" s="273"/>
      <c r="V28" s="275" t="str">
        <f t="shared" si="4"/>
        <v/>
      </c>
      <c r="W28" s="275"/>
      <c r="X28" s="275"/>
      <c r="Y28" s="273"/>
      <c r="Z28" s="275" t="str">
        <f t="shared" si="5"/>
        <v/>
      </c>
      <c r="AA28" s="275"/>
      <c r="AB28" s="275"/>
      <c r="AC28" s="273"/>
      <c r="AD28" s="275" t="str">
        <f t="shared" si="6"/>
        <v/>
      </c>
      <c r="AE28" s="275"/>
      <c r="AF28" s="275"/>
      <c r="AG28" s="273"/>
      <c r="AH28" s="273"/>
      <c r="AI28" s="276" t="str">
        <f t="shared" si="7"/>
        <v/>
      </c>
      <c r="AJ28" s="276"/>
      <c r="AK28" s="273"/>
      <c r="AL28" s="273"/>
      <c r="AM28" s="275" t="str">
        <f t="shared" si="8"/>
        <v/>
      </c>
      <c r="AN28" s="273"/>
      <c r="AO28" s="276" t="str">
        <f t="shared" si="9"/>
        <v/>
      </c>
      <c r="AP28" s="276"/>
      <c r="AQ28" s="275" t="str">
        <f t="shared" si="10"/>
        <v/>
      </c>
      <c r="AR28" s="275"/>
      <c r="AS28" s="273"/>
      <c r="AT28" s="273"/>
      <c r="AU28" s="273"/>
    </row>
    <row r="29" spans="2:47" x14ac:dyDescent="0.2">
      <c r="B29" s="273"/>
      <c r="C29" s="273"/>
      <c r="D29" s="273"/>
      <c r="E29" s="274"/>
      <c r="F29" s="273"/>
      <c r="G29" s="273"/>
      <c r="H29" s="273"/>
      <c r="I29" s="273"/>
      <c r="J29" s="275" t="str">
        <f t="shared" si="0"/>
        <v/>
      </c>
      <c r="K29" s="275"/>
      <c r="L29" s="275" t="e">
        <f t="shared" si="1"/>
        <v>#DIV/0!</v>
      </c>
      <c r="M29" s="273"/>
      <c r="N29" s="275" t="str">
        <f t="shared" si="2"/>
        <v/>
      </c>
      <c r="O29" s="275"/>
      <c r="P29" s="275"/>
      <c r="Q29" s="273"/>
      <c r="R29" s="275" t="str">
        <f t="shared" si="3"/>
        <v/>
      </c>
      <c r="S29" s="275"/>
      <c r="T29" s="275"/>
      <c r="U29" s="273"/>
      <c r="V29" s="275" t="str">
        <f t="shared" si="4"/>
        <v/>
      </c>
      <c r="W29" s="275"/>
      <c r="X29" s="275"/>
      <c r="Y29" s="273"/>
      <c r="Z29" s="275" t="str">
        <f t="shared" si="5"/>
        <v/>
      </c>
      <c r="AA29" s="275"/>
      <c r="AB29" s="275"/>
      <c r="AC29" s="273"/>
      <c r="AD29" s="275" t="str">
        <f t="shared" si="6"/>
        <v/>
      </c>
      <c r="AE29" s="275"/>
      <c r="AF29" s="275"/>
      <c r="AG29" s="273"/>
      <c r="AH29" s="273"/>
      <c r="AI29" s="276" t="str">
        <f t="shared" si="7"/>
        <v/>
      </c>
      <c r="AJ29" s="276"/>
      <c r="AK29" s="273"/>
      <c r="AL29" s="273"/>
      <c r="AM29" s="275" t="str">
        <f t="shared" si="8"/>
        <v/>
      </c>
      <c r="AN29" s="273"/>
      <c r="AO29" s="276" t="str">
        <f t="shared" si="9"/>
        <v/>
      </c>
      <c r="AP29" s="276"/>
      <c r="AQ29" s="275" t="str">
        <f t="shared" si="10"/>
        <v/>
      </c>
      <c r="AR29" s="275"/>
      <c r="AS29" s="273"/>
      <c r="AT29" s="273"/>
      <c r="AU29" s="273"/>
    </row>
    <row r="30" spans="2:47" x14ac:dyDescent="0.2">
      <c r="B30" s="273"/>
      <c r="C30" s="273"/>
      <c r="D30" s="273"/>
      <c r="E30" s="274"/>
      <c r="F30" s="273"/>
      <c r="G30" s="273"/>
      <c r="H30" s="273"/>
      <c r="I30" s="273"/>
      <c r="J30" s="275" t="str">
        <f t="shared" si="0"/>
        <v/>
      </c>
      <c r="K30" s="275"/>
      <c r="L30" s="275" t="e">
        <f t="shared" si="1"/>
        <v>#DIV/0!</v>
      </c>
      <c r="M30" s="273"/>
      <c r="N30" s="275" t="str">
        <f t="shared" si="2"/>
        <v/>
      </c>
      <c r="O30" s="275"/>
      <c r="P30" s="275"/>
      <c r="Q30" s="273"/>
      <c r="R30" s="275" t="str">
        <f t="shared" si="3"/>
        <v/>
      </c>
      <c r="S30" s="275"/>
      <c r="T30" s="275"/>
      <c r="U30" s="273"/>
      <c r="V30" s="275" t="str">
        <f t="shared" si="4"/>
        <v/>
      </c>
      <c r="W30" s="275"/>
      <c r="X30" s="275"/>
      <c r="Y30" s="273"/>
      <c r="Z30" s="275" t="str">
        <f t="shared" si="5"/>
        <v/>
      </c>
      <c r="AA30" s="275"/>
      <c r="AB30" s="275"/>
      <c r="AC30" s="273"/>
      <c r="AD30" s="275" t="str">
        <f t="shared" si="6"/>
        <v/>
      </c>
      <c r="AE30" s="275"/>
      <c r="AF30" s="275"/>
      <c r="AG30" s="273"/>
      <c r="AH30" s="273"/>
      <c r="AI30" s="276" t="str">
        <f t="shared" si="7"/>
        <v/>
      </c>
      <c r="AJ30" s="276"/>
      <c r="AK30" s="273"/>
      <c r="AL30" s="273"/>
      <c r="AM30" s="275" t="str">
        <f t="shared" si="8"/>
        <v/>
      </c>
      <c r="AN30" s="273"/>
      <c r="AO30" s="276" t="str">
        <f t="shared" si="9"/>
        <v/>
      </c>
      <c r="AP30" s="276"/>
      <c r="AQ30" s="275" t="str">
        <f t="shared" si="10"/>
        <v/>
      </c>
      <c r="AR30" s="275"/>
      <c r="AS30" s="273"/>
      <c r="AT30" s="273"/>
      <c r="AU30" s="273"/>
    </row>
    <row r="31" spans="2:47" x14ac:dyDescent="0.2">
      <c r="B31" s="273"/>
      <c r="C31" s="273"/>
      <c r="D31" s="273"/>
      <c r="E31" s="274"/>
      <c r="F31" s="273"/>
      <c r="G31" s="273"/>
      <c r="H31" s="273"/>
      <c r="I31" s="273"/>
      <c r="J31" s="275" t="str">
        <f t="shared" si="0"/>
        <v/>
      </c>
      <c r="K31" s="275"/>
      <c r="L31" s="275" t="e">
        <f t="shared" si="1"/>
        <v>#DIV/0!</v>
      </c>
      <c r="M31" s="273"/>
      <c r="N31" s="275" t="str">
        <f t="shared" si="2"/>
        <v/>
      </c>
      <c r="O31" s="275"/>
      <c r="P31" s="275"/>
      <c r="Q31" s="273"/>
      <c r="R31" s="275" t="str">
        <f t="shared" si="3"/>
        <v/>
      </c>
      <c r="S31" s="275"/>
      <c r="T31" s="275"/>
      <c r="U31" s="273"/>
      <c r="V31" s="275" t="str">
        <f t="shared" si="4"/>
        <v/>
      </c>
      <c r="W31" s="275"/>
      <c r="X31" s="275"/>
      <c r="Y31" s="273"/>
      <c r="Z31" s="275" t="str">
        <f t="shared" si="5"/>
        <v/>
      </c>
      <c r="AA31" s="275"/>
      <c r="AB31" s="275"/>
      <c r="AC31" s="273"/>
      <c r="AD31" s="275" t="str">
        <f t="shared" si="6"/>
        <v/>
      </c>
      <c r="AE31" s="275"/>
      <c r="AF31" s="275"/>
      <c r="AG31" s="273"/>
      <c r="AH31" s="273"/>
      <c r="AI31" s="276" t="str">
        <f t="shared" si="7"/>
        <v/>
      </c>
      <c r="AJ31" s="276"/>
      <c r="AK31" s="273"/>
      <c r="AL31" s="273"/>
      <c r="AM31" s="275" t="str">
        <f t="shared" si="8"/>
        <v/>
      </c>
      <c r="AN31" s="273"/>
      <c r="AO31" s="276" t="str">
        <f t="shared" si="9"/>
        <v/>
      </c>
      <c r="AP31" s="276"/>
      <c r="AQ31" s="275" t="str">
        <f t="shared" si="10"/>
        <v/>
      </c>
      <c r="AR31" s="275"/>
      <c r="AS31" s="273"/>
      <c r="AT31" s="273"/>
      <c r="AU31" s="273"/>
    </row>
    <row r="32" spans="2:47" x14ac:dyDescent="0.2">
      <c r="B32" s="273"/>
      <c r="C32" s="273"/>
      <c r="D32" s="273"/>
      <c r="E32" s="274"/>
      <c r="F32" s="273"/>
      <c r="G32" s="273"/>
      <c r="H32" s="273"/>
      <c r="I32" s="273"/>
      <c r="J32" s="275" t="str">
        <f t="shared" si="0"/>
        <v/>
      </c>
      <c r="K32" s="275"/>
      <c r="L32" s="275" t="e">
        <f t="shared" si="1"/>
        <v>#DIV/0!</v>
      </c>
      <c r="M32" s="273"/>
      <c r="N32" s="275" t="str">
        <f t="shared" si="2"/>
        <v/>
      </c>
      <c r="O32" s="275"/>
      <c r="P32" s="275"/>
      <c r="Q32" s="273"/>
      <c r="R32" s="275" t="str">
        <f t="shared" si="3"/>
        <v/>
      </c>
      <c r="S32" s="275"/>
      <c r="T32" s="275"/>
      <c r="U32" s="273"/>
      <c r="V32" s="275" t="str">
        <f t="shared" si="4"/>
        <v/>
      </c>
      <c r="W32" s="275"/>
      <c r="X32" s="275"/>
      <c r="Y32" s="273"/>
      <c r="Z32" s="275" t="str">
        <f t="shared" si="5"/>
        <v/>
      </c>
      <c r="AA32" s="275"/>
      <c r="AB32" s="275"/>
      <c r="AC32" s="273"/>
      <c r="AD32" s="275" t="str">
        <f t="shared" si="6"/>
        <v/>
      </c>
      <c r="AE32" s="275"/>
      <c r="AF32" s="275"/>
      <c r="AG32" s="273"/>
      <c r="AH32" s="273"/>
      <c r="AI32" s="276" t="str">
        <f t="shared" si="7"/>
        <v/>
      </c>
      <c r="AJ32" s="276"/>
      <c r="AK32" s="273"/>
      <c r="AL32" s="273"/>
      <c r="AM32" s="275" t="str">
        <f t="shared" si="8"/>
        <v/>
      </c>
      <c r="AN32" s="273"/>
      <c r="AO32" s="276" t="str">
        <f t="shared" si="9"/>
        <v/>
      </c>
      <c r="AP32" s="276"/>
      <c r="AQ32" s="275" t="str">
        <f t="shared" si="10"/>
        <v/>
      </c>
      <c r="AR32" s="275"/>
      <c r="AS32" s="273"/>
      <c r="AT32" s="273"/>
      <c r="AU32" s="273"/>
    </row>
    <row r="33" spans="2:47" x14ac:dyDescent="0.2">
      <c r="B33" s="273"/>
      <c r="C33" s="273"/>
      <c r="D33" s="273"/>
      <c r="E33" s="274"/>
      <c r="F33" s="273"/>
      <c r="G33" s="273"/>
      <c r="H33" s="273"/>
      <c r="I33" s="273"/>
      <c r="J33" s="275" t="str">
        <f t="shared" si="0"/>
        <v/>
      </c>
      <c r="K33" s="275"/>
      <c r="L33" s="275" t="e">
        <f t="shared" si="1"/>
        <v>#DIV/0!</v>
      </c>
      <c r="M33" s="273"/>
      <c r="N33" s="275" t="str">
        <f t="shared" si="2"/>
        <v/>
      </c>
      <c r="O33" s="275"/>
      <c r="P33" s="275"/>
      <c r="Q33" s="273"/>
      <c r="R33" s="275" t="str">
        <f t="shared" si="3"/>
        <v/>
      </c>
      <c r="S33" s="275"/>
      <c r="T33" s="275"/>
      <c r="U33" s="273"/>
      <c r="V33" s="275" t="str">
        <f t="shared" si="4"/>
        <v/>
      </c>
      <c r="W33" s="275"/>
      <c r="X33" s="275"/>
      <c r="Y33" s="273"/>
      <c r="Z33" s="275" t="str">
        <f t="shared" si="5"/>
        <v/>
      </c>
      <c r="AA33" s="275"/>
      <c r="AB33" s="275"/>
      <c r="AC33" s="273"/>
      <c r="AD33" s="275" t="str">
        <f t="shared" si="6"/>
        <v/>
      </c>
      <c r="AE33" s="275"/>
      <c r="AF33" s="275"/>
      <c r="AG33" s="273"/>
      <c r="AH33" s="273"/>
      <c r="AI33" s="276" t="str">
        <f t="shared" si="7"/>
        <v/>
      </c>
      <c r="AJ33" s="276"/>
      <c r="AK33" s="273"/>
      <c r="AL33" s="273"/>
      <c r="AM33" s="275" t="str">
        <f t="shared" si="8"/>
        <v/>
      </c>
      <c r="AN33" s="273"/>
      <c r="AO33" s="276" t="str">
        <f t="shared" si="9"/>
        <v/>
      </c>
      <c r="AP33" s="276"/>
      <c r="AQ33" s="275" t="str">
        <f t="shared" si="10"/>
        <v/>
      </c>
      <c r="AR33" s="275"/>
      <c r="AS33" s="273"/>
      <c r="AT33" s="273"/>
      <c r="AU33" s="273"/>
    </row>
    <row r="34" spans="2:47" x14ac:dyDescent="0.2">
      <c r="B34" s="273"/>
      <c r="C34" s="273"/>
      <c r="D34" s="273"/>
      <c r="E34" s="274"/>
      <c r="F34" s="273"/>
      <c r="G34" s="273"/>
      <c r="H34" s="273"/>
      <c r="I34" s="273"/>
      <c r="J34" s="275" t="str">
        <f t="shared" si="0"/>
        <v/>
      </c>
      <c r="K34" s="275"/>
      <c r="L34" s="275" t="e">
        <f t="shared" si="1"/>
        <v>#DIV/0!</v>
      </c>
      <c r="M34" s="273"/>
      <c r="N34" s="275" t="str">
        <f t="shared" si="2"/>
        <v/>
      </c>
      <c r="O34" s="275"/>
      <c r="P34" s="275"/>
      <c r="Q34" s="273"/>
      <c r="R34" s="275" t="str">
        <f t="shared" si="3"/>
        <v/>
      </c>
      <c r="S34" s="275"/>
      <c r="T34" s="275"/>
      <c r="U34" s="273"/>
      <c r="V34" s="275" t="str">
        <f t="shared" si="4"/>
        <v/>
      </c>
      <c r="W34" s="275"/>
      <c r="X34" s="275"/>
      <c r="Y34" s="273"/>
      <c r="Z34" s="275" t="str">
        <f t="shared" si="5"/>
        <v/>
      </c>
      <c r="AA34" s="275"/>
      <c r="AB34" s="275"/>
      <c r="AC34" s="273"/>
      <c r="AD34" s="275" t="str">
        <f t="shared" si="6"/>
        <v/>
      </c>
      <c r="AE34" s="275"/>
      <c r="AF34" s="275"/>
      <c r="AG34" s="273"/>
      <c r="AH34" s="273"/>
      <c r="AI34" s="276" t="str">
        <f t="shared" si="7"/>
        <v/>
      </c>
      <c r="AJ34" s="276"/>
      <c r="AK34" s="273"/>
      <c r="AL34" s="273"/>
      <c r="AM34" s="275" t="str">
        <f t="shared" si="8"/>
        <v/>
      </c>
      <c r="AN34" s="273"/>
      <c r="AO34" s="276" t="str">
        <f t="shared" si="9"/>
        <v/>
      </c>
      <c r="AP34" s="276"/>
      <c r="AQ34" s="275" t="str">
        <f t="shared" si="10"/>
        <v/>
      </c>
      <c r="AR34" s="275"/>
      <c r="AS34" s="273"/>
      <c r="AT34" s="273"/>
      <c r="AU34" s="273"/>
    </row>
    <row r="35" spans="2:47" x14ac:dyDescent="0.2">
      <c r="B35" s="273"/>
      <c r="C35" s="273"/>
      <c r="D35" s="273"/>
      <c r="E35" s="274"/>
      <c r="F35" s="273"/>
      <c r="G35" s="273"/>
      <c r="H35" s="273"/>
      <c r="I35" s="273"/>
      <c r="J35" s="275" t="str">
        <f t="shared" si="0"/>
        <v/>
      </c>
      <c r="K35" s="275"/>
      <c r="L35" s="275" t="e">
        <f t="shared" si="1"/>
        <v>#DIV/0!</v>
      </c>
      <c r="M35" s="273"/>
      <c r="N35" s="275" t="str">
        <f t="shared" si="2"/>
        <v/>
      </c>
      <c r="O35" s="275"/>
      <c r="P35" s="275"/>
      <c r="Q35" s="273"/>
      <c r="R35" s="275" t="str">
        <f t="shared" si="3"/>
        <v/>
      </c>
      <c r="S35" s="275"/>
      <c r="T35" s="275"/>
      <c r="U35" s="273"/>
      <c r="V35" s="275" t="str">
        <f t="shared" si="4"/>
        <v/>
      </c>
      <c r="W35" s="275"/>
      <c r="X35" s="275"/>
      <c r="Y35" s="273"/>
      <c r="Z35" s="275" t="str">
        <f t="shared" si="5"/>
        <v/>
      </c>
      <c r="AA35" s="275"/>
      <c r="AB35" s="275"/>
      <c r="AC35" s="273"/>
      <c r="AD35" s="275" t="str">
        <f t="shared" si="6"/>
        <v/>
      </c>
      <c r="AE35" s="275"/>
      <c r="AF35" s="275"/>
      <c r="AG35" s="273"/>
      <c r="AH35" s="273"/>
      <c r="AI35" s="276" t="str">
        <f t="shared" si="7"/>
        <v/>
      </c>
      <c r="AJ35" s="276"/>
      <c r="AK35" s="273"/>
      <c r="AL35" s="273"/>
      <c r="AM35" s="275" t="str">
        <f t="shared" si="8"/>
        <v/>
      </c>
      <c r="AN35" s="273"/>
      <c r="AO35" s="276" t="str">
        <f t="shared" si="9"/>
        <v/>
      </c>
      <c r="AP35" s="276"/>
      <c r="AQ35" s="275" t="str">
        <f t="shared" si="10"/>
        <v/>
      </c>
      <c r="AR35" s="275"/>
      <c r="AS35" s="273"/>
      <c r="AT35" s="273"/>
      <c r="AU35" s="273"/>
    </row>
    <row r="36" spans="2:47" x14ac:dyDescent="0.2">
      <c r="B36" s="273"/>
      <c r="C36" s="273"/>
      <c r="D36" s="273"/>
      <c r="E36" s="274"/>
      <c r="F36" s="273"/>
      <c r="G36" s="273"/>
      <c r="H36" s="273"/>
      <c r="I36" s="273"/>
      <c r="J36" s="275" t="str">
        <f t="shared" si="0"/>
        <v/>
      </c>
      <c r="K36" s="275"/>
      <c r="L36" s="275" t="e">
        <f t="shared" si="1"/>
        <v>#DIV/0!</v>
      </c>
      <c r="M36" s="273"/>
      <c r="N36" s="275" t="str">
        <f t="shared" si="2"/>
        <v/>
      </c>
      <c r="O36" s="275"/>
      <c r="P36" s="275"/>
      <c r="Q36" s="273"/>
      <c r="R36" s="275" t="str">
        <f t="shared" si="3"/>
        <v/>
      </c>
      <c r="S36" s="275"/>
      <c r="T36" s="275"/>
      <c r="U36" s="273"/>
      <c r="V36" s="275" t="str">
        <f t="shared" si="4"/>
        <v/>
      </c>
      <c r="W36" s="275"/>
      <c r="X36" s="275"/>
      <c r="Y36" s="273"/>
      <c r="Z36" s="275" t="str">
        <f t="shared" si="5"/>
        <v/>
      </c>
      <c r="AA36" s="275"/>
      <c r="AB36" s="275"/>
      <c r="AC36" s="273"/>
      <c r="AD36" s="275" t="str">
        <f t="shared" si="6"/>
        <v/>
      </c>
      <c r="AE36" s="275"/>
      <c r="AF36" s="275"/>
      <c r="AG36" s="273"/>
      <c r="AH36" s="273"/>
      <c r="AI36" s="276" t="str">
        <f t="shared" si="7"/>
        <v/>
      </c>
      <c r="AJ36" s="276"/>
      <c r="AK36" s="273"/>
      <c r="AL36" s="273"/>
      <c r="AM36" s="275" t="str">
        <f t="shared" si="8"/>
        <v/>
      </c>
      <c r="AN36" s="273"/>
      <c r="AO36" s="276" t="str">
        <f t="shared" si="9"/>
        <v/>
      </c>
      <c r="AP36" s="276"/>
      <c r="AQ36" s="275" t="str">
        <f t="shared" si="10"/>
        <v/>
      </c>
      <c r="AR36" s="275"/>
      <c r="AS36" s="273"/>
      <c r="AT36" s="273"/>
      <c r="AU36" s="273"/>
    </row>
    <row r="37" spans="2:47" x14ac:dyDescent="0.2">
      <c r="B37" s="273"/>
      <c r="C37" s="273"/>
      <c r="D37" s="273"/>
      <c r="E37" s="274"/>
      <c r="F37" s="273"/>
      <c r="G37" s="273"/>
      <c r="H37" s="273"/>
      <c r="I37" s="273"/>
      <c r="J37" s="275" t="str">
        <f t="shared" si="0"/>
        <v/>
      </c>
      <c r="K37" s="275"/>
      <c r="L37" s="275" t="e">
        <f t="shared" si="1"/>
        <v>#DIV/0!</v>
      </c>
      <c r="M37" s="273"/>
      <c r="N37" s="275" t="str">
        <f t="shared" si="2"/>
        <v/>
      </c>
      <c r="O37" s="275"/>
      <c r="P37" s="275"/>
      <c r="Q37" s="273"/>
      <c r="R37" s="275" t="str">
        <f t="shared" si="3"/>
        <v/>
      </c>
      <c r="S37" s="275"/>
      <c r="T37" s="275"/>
      <c r="U37" s="273"/>
      <c r="V37" s="275" t="str">
        <f t="shared" si="4"/>
        <v/>
      </c>
      <c r="W37" s="275"/>
      <c r="X37" s="275"/>
      <c r="Y37" s="273"/>
      <c r="Z37" s="275" t="str">
        <f t="shared" si="5"/>
        <v/>
      </c>
      <c r="AA37" s="275"/>
      <c r="AB37" s="275"/>
      <c r="AC37" s="273"/>
      <c r="AD37" s="275" t="str">
        <f t="shared" si="6"/>
        <v/>
      </c>
      <c r="AE37" s="275"/>
      <c r="AF37" s="275"/>
      <c r="AG37" s="273"/>
      <c r="AH37" s="273"/>
      <c r="AI37" s="276" t="str">
        <f t="shared" si="7"/>
        <v/>
      </c>
      <c r="AJ37" s="276"/>
      <c r="AK37" s="273"/>
      <c r="AL37" s="273"/>
      <c r="AM37" s="275" t="str">
        <f t="shared" si="8"/>
        <v/>
      </c>
      <c r="AN37" s="273"/>
      <c r="AO37" s="276" t="str">
        <f t="shared" si="9"/>
        <v/>
      </c>
      <c r="AP37" s="276"/>
      <c r="AQ37" s="275" t="str">
        <f t="shared" si="10"/>
        <v/>
      </c>
      <c r="AR37" s="275"/>
      <c r="AS37" s="273"/>
      <c r="AT37" s="273"/>
      <c r="AU37" s="273"/>
    </row>
    <row r="38" spans="2:47" x14ac:dyDescent="0.2">
      <c r="B38" s="273"/>
      <c r="C38" s="273"/>
      <c r="D38" s="273"/>
      <c r="E38" s="274"/>
      <c r="F38" s="273"/>
      <c r="G38" s="273"/>
      <c r="H38" s="273"/>
      <c r="I38" s="273"/>
      <c r="J38" s="275" t="str">
        <f t="shared" si="0"/>
        <v/>
      </c>
      <c r="K38" s="275"/>
      <c r="L38" s="275" t="e">
        <f t="shared" si="1"/>
        <v>#DIV/0!</v>
      </c>
      <c r="M38" s="273"/>
      <c r="N38" s="275" t="str">
        <f t="shared" si="2"/>
        <v/>
      </c>
      <c r="O38" s="275"/>
      <c r="P38" s="275"/>
      <c r="Q38" s="273"/>
      <c r="R38" s="275" t="str">
        <f t="shared" si="3"/>
        <v/>
      </c>
      <c r="S38" s="275"/>
      <c r="T38" s="275"/>
      <c r="U38" s="273"/>
      <c r="V38" s="275" t="str">
        <f t="shared" si="4"/>
        <v/>
      </c>
      <c r="W38" s="275"/>
      <c r="X38" s="275"/>
      <c r="Y38" s="273"/>
      <c r="Z38" s="275" t="str">
        <f t="shared" si="5"/>
        <v/>
      </c>
      <c r="AA38" s="275"/>
      <c r="AB38" s="275"/>
      <c r="AC38" s="273"/>
      <c r="AD38" s="275" t="str">
        <f t="shared" si="6"/>
        <v/>
      </c>
      <c r="AE38" s="275"/>
      <c r="AF38" s="275"/>
      <c r="AG38" s="273"/>
      <c r="AH38" s="273"/>
      <c r="AI38" s="276" t="str">
        <f t="shared" si="7"/>
        <v/>
      </c>
      <c r="AJ38" s="276"/>
      <c r="AK38" s="273"/>
      <c r="AL38" s="273"/>
      <c r="AM38" s="275" t="str">
        <f t="shared" si="8"/>
        <v/>
      </c>
      <c r="AN38" s="273"/>
      <c r="AO38" s="276" t="str">
        <f t="shared" si="9"/>
        <v/>
      </c>
      <c r="AP38" s="276"/>
      <c r="AQ38" s="275" t="str">
        <f t="shared" si="10"/>
        <v/>
      </c>
      <c r="AR38" s="275"/>
      <c r="AS38" s="273"/>
      <c r="AT38" s="273"/>
      <c r="AU38" s="273"/>
    </row>
    <row r="39" spans="2:47" x14ac:dyDescent="0.2">
      <c r="B39" s="273"/>
      <c r="C39" s="273"/>
      <c r="D39" s="273"/>
      <c r="E39" s="274"/>
      <c r="F39" s="273"/>
      <c r="G39" s="273"/>
      <c r="H39" s="273"/>
      <c r="I39" s="273"/>
      <c r="J39" s="275" t="str">
        <f t="shared" si="0"/>
        <v/>
      </c>
      <c r="K39" s="275"/>
      <c r="L39" s="275" t="e">
        <f t="shared" si="1"/>
        <v>#DIV/0!</v>
      </c>
      <c r="M39" s="273"/>
      <c r="N39" s="275" t="str">
        <f t="shared" si="2"/>
        <v/>
      </c>
      <c r="O39" s="275"/>
      <c r="P39" s="275"/>
      <c r="Q39" s="273"/>
      <c r="R39" s="275" t="str">
        <f t="shared" si="3"/>
        <v/>
      </c>
      <c r="S39" s="275"/>
      <c r="T39" s="275"/>
      <c r="U39" s="273"/>
      <c r="V39" s="275" t="str">
        <f t="shared" si="4"/>
        <v/>
      </c>
      <c r="W39" s="275"/>
      <c r="X39" s="275"/>
      <c r="Y39" s="273"/>
      <c r="Z39" s="275" t="str">
        <f t="shared" si="5"/>
        <v/>
      </c>
      <c r="AA39" s="275"/>
      <c r="AB39" s="275"/>
      <c r="AC39" s="273"/>
      <c r="AD39" s="275" t="str">
        <f t="shared" si="6"/>
        <v/>
      </c>
      <c r="AE39" s="275"/>
      <c r="AF39" s="275"/>
      <c r="AG39" s="273"/>
      <c r="AH39" s="273"/>
      <c r="AI39" s="276" t="str">
        <f t="shared" si="7"/>
        <v/>
      </c>
      <c r="AJ39" s="276"/>
      <c r="AK39" s="273"/>
      <c r="AL39" s="273"/>
      <c r="AM39" s="275" t="str">
        <f t="shared" si="8"/>
        <v/>
      </c>
      <c r="AN39" s="273"/>
      <c r="AO39" s="276" t="str">
        <f t="shared" si="9"/>
        <v/>
      </c>
      <c r="AP39" s="276"/>
      <c r="AQ39" s="275" t="str">
        <f t="shared" si="10"/>
        <v/>
      </c>
      <c r="AR39" s="275"/>
      <c r="AS39" s="273"/>
      <c r="AT39" s="273"/>
      <c r="AU39" s="273"/>
    </row>
    <row r="40" spans="2:47" x14ac:dyDescent="0.2">
      <c r="B40" s="273"/>
      <c r="C40" s="273"/>
      <c r="D40" s="273"/>
      <c r="E40" s="274"/>
      <c r="F40" s="273"/>
      <c r="G40" s="273"/>
      <c r="H40" s="273"/>
      <c r="I40" s="273"/>
      <c r="J40" s="275" t="str">
        <f t="shared" si="0"/>
        <v/>
      </c>
      <c r="K40" s="275"/>
      <c r="L40" s="275" t="e">
        <f t="shared" si="1"/>
        <v>#DIV/0!</v>
      </c>
      <c r="M40" s="273"/>
      <c r="N40" s="275" t="str">
        <f t="shared" si="2"/>
        <v/>
      </c>
      <c r="O40" s="275"/>
      <c r="P40" s="275"/>
      <c r="Q40" s="273"/>
      <c r="R40" s="275" t="str">
        <f t="shared" si="3"/>
        <v/>
      </c>
      <c r="S40" s="275"/>
      <c r="T40" s="275"/>
      <c r="U40" s="273"/>
      <c r="V40" s="275" t="str">
        <f t="shared" si="4"/>
        <v/>
      </c>
      <c r="W40" s="275"/>
      <c r="X40" s="275"/>
      <c r="Y40" s="273"/>
      <c r="Z40" s="275" t="str">
        <f t="shared" si="5"/>
        <v/>
      </c>
      <c r="AA40" s="275"/>
      <c r="AB40" s="275"/>
      <c r="AC40" s="273"/>
      <c r="AD40" s="275" t="str">
        <f t="shared" si="6"/>
        <v/>
      </c>
      <c r="AE40" s="275"/>
      <c r="AF40" s="275"/>
      <c r="AG40" s="273"/>
      <c r="AH40" s="273"/>
      <c r="AI40" s="276" t="str">
        <f t="shared" si="7"/>
        <v/>
      </c>
      <c r="AJ40" s="276"/>
      <c r="AK40" s="273"/>
      <c r="AL40" s="273"/>
      <c r="AM40" s="275" t="str">
        <f t="shared" si="8"/>
        <v/>
      </c>
      <c r="AN40" s="273"/>
      <c r="AO40" s="276" t="str">
        <f t="shared" si="9"/>
        <v/>
      </c>
      <c r="AP40" s="276"/>
      <c r="AQ40" s="275" t="str">
        <f t="shared" si="10"/>
        <v/>
      </c>
      <c r="AR40" s="275"/>
      <c r="AS40" s="273"/>
      <c r="AT40" s="273"/>
      <c r="AU40" s="273"/>
    </row>
    <row r="41" spans="2:47" x14ac:dyDescent="0.2">
      <c r="B41" s="273"/>
      <c r="C41" s="273"/>
      <c r="D41" s="273"/>
      <c r="E41" s="274"/>
      <c r="F41" s="273"/>
      <c r="G41" s="273"/>
      <c r="H41" s="273"/>
      <c r="I41" s="273"/>
      <c r="J41" s="275" t="str">
        <f t="shared" si="0"/>
        <v/>
      </c>
      <c r="K41" s="275"/>
      <c r="L41" s="275" t="e">
        <f t="shared" si="1"/>
        <v>#DIV/0!</v>
      </c>
      <c r="M41" s="273"/>
      <c r="N41" s="275" t="str">
        <f t="shared" si="2"/>
        <v/>
      </c>
      <c r="O41" s="275"/>
      <c r="P41" s="275"/>
      <c r="Q41" s="273"/>
      <c r="R41" s="275" t="str">
        <f t="shared" si="3"/>
        <v/>
      </c>
      <c r="S41" s="275"/>
      <c r="T41" s="275"/>
      <c r="U41" s="273"/>
      <c r="V41" s="275" t="str">
        <f t="shared" si="4"/>
        <v/>
      </c>
      <c r="W41" s="275"/>
      <c r="X41" s="275"/>
      <c r="Y41" s="273"/>
      <c r="Z41" s="275" t="str">
        <f t="shared" si="5"/>
        <v/>
      </c>
      <c r="AA41" s="275"/>
      <c r="AB41" s="275"/>
      <c r="AC41" s="273"/>
      <c r="AD41" s="275" t="str">
        <f t="shared" si="6"/>
        <v/>
      </c>
      <c r="AE41" s="275"/>
      <c r="AF41" s="275"/>
      <c r="AG41" s="273"/>
      <c r="AH41" s="273"/>
      <c r="AI41" s="276" t="str">
        <f t="shared" si="7"/>
        <v/>
      </c>
      <c r="AJ41" s="276"/>
      <c r="AK41" s="273"/>
      <c r="AL41" s="273"/>
      <c r="AM41" s="275" t="str">
        <f t="shared" si="8"/>
        <v/>
      </c>
      <c r="AN41" s="273"/>
      <c r="AO41" s="276" t="str">
        <f t="shared" si="9"/>
        <v/>
      </c>
      <c r="AP41" s="276"/>
      <c r="AQ41" s="275" t="str">
        <f t="shared" si="10"/>
        <v/>
      </c>
      <c r="AR41" s="275"/>
      <c r="AS41" s="273"/>
      <c r="AT41" s="273"/>
      <c r="AU41" s="273"/>
    </row>
    <row r="42" spans="2:47" x14ac:dyDescent="0.2">
      <c r="B42" s="273"/>
      <c r="C42" s="273"/>
      <c r="D42" s="273"/>
      <c r="E42" s="274"/>
      <c r="F42" s="273"/>
      <c r="G42" s="273"/>
      <c r="H42" s="273"/>
      <c r="I42" s="273"/>
      <c r="J42" s="275" t="str">
        <f t="shared" si="0"/>
        <v/>
      </c>
      <c r="K42" s="275"/>
      <c r="L42" s="275" t="e">
        <f t="shared" si="1"/>
        <v>#DIV/0!</v>
      </c>
      <c r="M42" s="273"/>
      <c r="N42" s="275" t="str">
        <f t="shared" si="2"/>
        <v/>
      </c>
      <c r="O42" s="275"/>
      <c r="P42" s="275"/>
      <c r="Q42" s="273"/>
      <c r="R42" s="275" t="str">
        <f t="shared" si="3"/>
        <v/>
      </c>
      <c r="S42" s="275"/>
      <c r="T42" s="275"/>
      <c r="U42" s="273"/>
      <c r="V42" s="275" t="str">
        <f t="shared" si="4"/>
        <v/>
      </c>
      <c r="W42" s="275"/>
      <c r="X42" s="275"/>
      <c r="Y42" s="273"/>
      <c r="Z42" s="275" t="str">
        <f t="shared" si="5"/>
        <v/>
      </c>
      <c r="AA42" s="275"/>
      <c r="AB42" s="275"/>
      <c r="AC42" s="273"/>
      <c r="AD42" s="275" t="str">
        <f t="shared" si="6"/>
        <v/>
      </c>
      <c r="AE42" s="275"/>
      <c r="AF42" s="275"/>
      <c r="AG42" s="273"/>
      <c r="AH42" s="273"/>
      <c r="AI42" s="276" t="str">
        <f t="shared" si="7"/>
        <v/>
      </c>
      <c r="AJ42" s="276"/>
      <c r="AK42" s="273"/>
      <c r="AL42" s="273"/>
      <c r="AM42" s="275" t="str">
        <f t="shared" si="8"/>
        <v/>
      </c>
      <c r="AN42" s="273"/>
      <c r="AO42" s="276" t="str">
        <f t="shared" si="9"/>
        <v/>
      </c>
      <c r="AP42" s="276"/>
      <c r="AQ42" s="275" t="str">
        <f t="shared" si="10"/>
        <v/>
      </c>
      <c r="AR42" s="275"/>
      <c r="AS42" s="273"/>
      <c r="AT42" s="273"/>
      <c r="AU42" s="273"/>
    </row>
    <row r="43" spans="2:47" x14ac:dyDescent="0.2">
      <c r="B43" s="273"/>
      <c r="C43" s="273"/>
      <c r="D43" s="273"/>
      <c r="E43" s="274"/>
      <c r="F43" s="273"/>
      <c r="G43" s="273"/>
      <c r="H43" s="273"/>
      <c r="I43" s="273"/>
      <c r="J43" s="275" t="str">
        <f t="shared" si="0"/>
        <v/>
      </c>
      <c r="K43" s="275"/>
      <c r="L43" s="275" t="e">
        <f t="shared" si="1"/>
        <v>#DIV/0!</v>
      </c>
      <c r="M43" s="273"/>
      <c r="N43" s="275" t="str">
        <f t="shared" si="2"/>
        <v/>
      </c>
      <c r="O43" s="275"/>
      <c r="P43" s="275"/>
      <c r="Q43" s="273"/>
      <c r="R43" s="275" t="str">
        <f t="shared" si="3"/>
        <v/>
      </c>
      <c r="S43" s="275"/>
      <c r="T43" s="275"/>
      <c r="U43" s="273"/>
      <c r="V43" s="275" t="str">
        <f t="shared" si="4"/>
        <v/>
      </c>
      <c r="W43" s="275"/>
      <c r="X43" s="275"/>
      <c r="Y43" s="273"/>
      <c r="Z43" s="275" t="str">
        <f t="shared" si="5"/>
        <v/>
      </c>
      <c r="AA43" s="275"/>
      <c r="AB43" s="275"/>
      <c r="AC43" s="273"/>
      <c r="AD43" s="275" t="str">
        <f t="shared" si="6"/>
        <v/>
      </c>
      <c r="AE43" s="275"/>
      <c r="AF43" s="275"/>
      <c r="AG43" s="273"/>
      <c r="AH43" s="273"/>
      <c r="AI43" s="276" t="str">
        <f t="shared" si="7"/>
        <v/>
      </c>
      <c r="AJ43" s="276"/>
      <c r="AK43" s="273"/>
      <c r="AL43" s="273"/>
      <c r="AM43" s="275" t="str">
        <f t="shared" si="8"/>
        <v/>
      </c>
      <c r="AN43" s="273"/>
      <c r="AO43" s="276" t="str">
        <f t="shared" si="9"/>
        <v/>
      </c>
      <c r="AP43" s="276"/>
      <c r="AQ43" s="275" t="str">
        <f t="shared" si="10"/>
        <v/>
      </c>
      <c r="AR43" s="275"/>
      <c r="AS43" s="273"/>
      <c r="AT43" s="273"/>
      <c r="AU43" s="273"/>
    </row>
    <row r="44" spans="2:47" x14ac:dyDescent="0.2">
      <c r="B44" s="273"/>
      <c r="C44" s="273"/>
      <c r="D44" s="273"/>
      <c r="E44" s="274"/>
      <c r="F44" s="273"/>
      <c r="G44" s="273"/>
      <c r="H44" s="273"/>
      <c r="I44" s="273"/>
      <c r="J44" s="275" t="str">
        <f t="shared" si="0"/>
        <v/>
      </c>
      <c r="K44" s="275"/>
      <c r="L44" s="275" t="e">
        <f t="shared" si="1"/>
        <v>#DIV/0!</v>
      </c>
      <c r="M44" s="273"/>
      <c r="N44" s="275" t="str">
        <f t="shared" si="2"/>
        <v/>
      </c>
      <c r="O44" s="275"/>
      <c r="P44" s="275"/>
      <c r="Q44" s="273"/>
      <c r="R44" s="275" t="str">
        <f t="shared" si="3"/>
        <v/>
      </c>
      <c r="S44" s="275"/>
      <c r="T44" s="275"/>
      <c r="U44" s="273"/>
      <c r="V44" s="275" t="str">
        <f t="shared" si="4"/>
        <v/>
      </c>
      <c r="W44" s="275"/>
      <c r="X44" s="275"/>
      <c r="Y44" s="273"/>
      <c r="Z44" s="275" t="str">
        <f t="shared" si="5"/>
        <v/>
      </c>
      <c r="AA44" s="275"/>
      <c r="AB44" s="275"/>
      <c r="AC44" s="273"/>
      <c r="AD44" s="275" t="str">
        <f t="shared" si="6"/>
        <v/>
      </c>
      <c r="AE44" s="275"/>
      <c r="AF44" s="275"/>
      <c r="AG44" s="273"/>
      <c r="AH44" s="273"/>
      <c r="AI44" s="276" t="str">
        <f t="shared" si="7"/>
        <v/>
      </c>
      <c r="AJ44" s="276"/>
      <c r="AK44" s="273"/>
      <c r="AL44" s="273"/>
      <c r="AM44" s="275" t="str">
        <f t="shared" si="8"/>
        <v/>
      </c>
      <c r="AN44" s="273"/>
      <c r="AO44" s="276" t="str">
        <f t="shared" si="9"/>
        <v/>
      </c>
      <c r="AP44" s="276"/>
      <c r="AQ44" s="275" t="str">
        <f t="shared" si="10"/>
        <v/>
      </c>
      <c r="AR44" s="275"/>
      <c r="AS44" s="273"/>
      <c r="AT44" s="273"/>
      <c r="AU44" s="273"/>
    </row>
    <row r="45" spans="2:47" x14ac:dyDescent="0.2">
      <c r="B45" s="273"/>
      <c r="C45" s="273"/>
      <c r="D45" s="273"/>
      <c r="E45" s="274"/>
      <c r="F45" s="273"/>
      <c r="G45" s="273"/>
      <c r="H45" s="273"/>
      <c r="I45" s="273"/>
      <c r="J45" s="275" t="str">
        <f t="shared" si="0"/>
        <v/>
      </c>
      <c r="K45" s="275"/>
      <c r="L45" s="275" t="e">
        <f t="shared" si="1"/>
        <v>#DIV/0!</v>
      </c>
      <c r="M45" s="273"/>
      <c r="N45" s="275" t="str">
        <f t="shared" si="2"/>
        <v/>
      </c>
      <c r="O45" s="275"/>
      <c r="P45" s="275"/>
      <c r="Q45" s="273"/>
      <c r="R45" s="275" t="str">
        <f t="shared" si="3"/>
        <v/>
      </c>
      <c r="S45" s="275"/>
      <c r="T45" s="275"/>
      <c r="U45" s="273"/>
      <c r="V45" s="275" t="str">
        <f t="shared" si="4"/>
        <v/>
      </c>
      <c r="W45" s="275"/>
      <c r="X45" s="275"/>
      <c r="Y45" s="273"/>
      <c r="Z45" s="275" t="str">
        <f t="shared" si="5"/>
        <v/>
      </c>
      <c r="AA45" s="275"/>
      <c r="AB45" s="275"/>
      <c r="AC45" s="273"/>
      <c r="AD45" s="275" t="str">
        <f t="shared" si="6"/>
        <v/>
      </c>
      <c r="AE45" s="275"/>
      <c r="AF45" s="275"/>
      <c r="AG45" s="273"/>
      <c r="AH45" s="273"/>
      <c r="AI45" s="276" t="str">
        <f t="shared" si="7"/>
        <v/>
      </c>
      <c r="AJ45" s="276"/>
      <c r="AK45" s="273"/>
      <c r="AL45" s="273"/>
      <c r="AM45" s="275" t="str">
        <f t="shared" si="8"/>
        <v/>
      </c>
      <c r="AN45" s="273"/>
      <c r="AO45" s="276" t="str">
        <f t="shared" si="9"/>
        <v/>
      </c>
      <c r="AP45" s="276"/>
      <c r="AQ45" s="275" t="str">
        <f t="shared" si="10"/>
        <v/>
      </c>
      <c r="AR45" s="275"/>
      <c r="AS45" s="273"/>
      <c r="AT45" s="273"/>
      <c r="AU45" s="273"/>
    </row>
    <row r="46" spans="2:47" x14ac:dyDescent="0.2">
      <c r="B46" s="273"/>
      <c r="C46" s="273"/>
      <c r="D46" s="273"/>
      <c r="E46" s="274"/>
      <c r="F46" s="273"/>
      <c r="G46" s="273"/>
      <c r="H46" s="273"/>
      <c r="I46" s="273"/>
      <c r="J46" s="275" t="str">
        <f t="shared" si="0"/>
        <v/>
      </c>
      <c r="K46" s="275"/>
      <c r="L46" s="275" t="e">
        <f t="shared" si="1"/>
        <v>#DIV/0!</v>
      </c>
      <c r="M46" s="273"/>
      <c r="N46" s="275" t="str">
        <f t="shared" si="2"/>
        <v/>
      </c>
      <c r="O46" s="275"/>
      <c r="P46" s="275"/>
      <c r="Q46" s="273"/>
      <c r="R46" s="275" t="str">
        <f t="shared" si="3"/>
        <v/>
      </c>
      <c r="S46" s="275"/>
      <c r="T46" s="275"/>
      <c r="U46" s="273"/>
      <c r="V46" s="275" t="str">
        <f t="shared" si="4"/>
        <v/>
      </c>
      <c r="W46" s="275"/>
      <c r="X46" s="275"/>
      <c r="Y46" s="273"/>
      <c r="Z46" s="275" t="str">
        <f t="shared" si="5"/>
        <v/>
      </c>
      <c r="AA46" s="275"/>
      <c r="AB46" s="275"/>
      <c r="AC46" s="273"/>
      <c r="AD46" s="275" t="str">
        <f t="shared" si="6"/>
        <v/>
      </c>
      <c r="AE46" s="275"/>
      <c r="AF46" s="275"/>
      <c r="AG46" s="273"/>
      <c r="AH46" s="273"/>
      <c r="AI46" s="276" t="str">
        <f t="shared" si="7"/>
        <v/>
      </c>
      <c r="AJ46" s="276"/>
      <c r="AK46" s="273"/>
      <c r="AL46" s="273"/>
      <c r="AM46" s="275" t="str">
        <f t="shared" si="8"/>
        <v/>
      </c>
      <c r="AN46" s="273"/>
      <c r="AO46" s="276" t="str">
        <f t="shared" si="9"/>
        <v/>
      </c>
      <c r="AP46" s="276"/>
      <c r="AQ46" s="275" t="str">
        <f t="shared" si="10"/>
        <v/>
      </c>
      <c r="AR46" s="275"/>
      <c r="AS46" s="273"/>
      <c r="AT46" s="273"/>
      <c r="AU46" s="273"/>
    </row>
    <row r="47" spans="2:47" x14ac:dyDescent="0.2">
      <c r="B47" s="273"/>
      <c r="C47" s="273"/>
      <c r="D47" s="273"/>
      <c r="E47" s="274"/>
      <c r="F47" s="273"/>
      <c r="G47" s="273"/>
      <c r="H47" s="273"/>
      <c r="I47" s="273"/>
      <c r="J47" s="275" t="str">
        <f t="shared" si="0"/>
        <v/>
      </c>
      <c r="K47" s="275"/>
      <c r="L47" s="275" t="e">
        <f t="shared" si="1"/>
        <v>#DIV/0!</v>
      </c>
      <c r="M47" s="273"/>
      <c r="N47" s="275" t="str">
        <f t="shared" si="2"/>
        <v/>
      </c>
      <c r="O47" s="275"/>
      <c r="P47" s="275"/>
      <c r="Q47" s="273"/>
      <c r="R47" s="275" t="str">
        <f t="shared" si="3"/>
        <v/>
      </c>
      <c r="S47" s="275"/>
      <c r="T47" s="275"/>
      <c r="U47" s="273"/>
      <c r="V47" s="275" t="str">
        <f t="shared" si="4"/>
        <v/>
      </c>
      <c r="W47" s="275"/>
      <c r="X47" s="275"/>
      <c r="Y47" s="273"/>
      <c r="Z47" s="275" t="str">
        <f t="shared" si="5"/>
        <v/>
      </c>
      <c r="AA47" s="275"/>
      <c r="AB47" s="275"/>
      <c r="AC47" s="273"/>
      <c r="AD47" s="275" t="str">
        <f t="shared" si="6"/>
        <v/>
      </c>
      <c r="AE47" s="275"/>
      <c r="AF47" s="275"/>
      <c r="AG47" s="273"/>
      <c r="AH47" s="273"/>
      <c r="AI47" s="276" t="str">
        <f t="shared" si="7"/>
        <v/>
      </c>
      <c r="AJ47" s="276"/>
      <c r="AK47" s="273"/>
      <c r="AL47" s="273"/>
      <c r="AM47" s="275" t="str">
        <f t="shared" si="8"/>
        <v/>
      </c>
      <c r="AN47" s="273"/>
      <c r="AO47" s="276" t="str">
        <f t="shared" si="9"/>
        <v/>
      </c>
      <c r="AP47" s="276"/>
      <c r="AQ47" s="275" t="str">
        <f t="shared" si="10"/>
        <v/>
      </c>
      <c r="AR47" s="275"/>
      <c r="AS47" s="273"/>
      <c r="AT47" s="273"/>
      <c r="AU47" s="273"/>
    </row>
    <row r="48" spans="2:47" x14ac:dyDescent="0.2">
      <c r="B48" s="273"/>
      <c r="C48" s="273"/>
      <c r="D48" s="273"/>
      <c r="E48" s="274"/>
      <c r="F48" s="273"/>
      <c r="G48" s="273"/>
      <c r="H48" s="273"/>
      <c r="I48" s="273"/>
      <c r="J48" s="275" t="str">
        <f t="shared" si="0"/>
        <v/>
      </c>
      <c r="K48" s="275"/>
      <c r="L48" s="275" t="e">
        <f t="shared" si="1"/>
        <v>#DIV/0!</v>
      </c>
      <c r="M48" s="273"/>
      <c r="N48" s="275" t="str">
        <f t="shared" si="2"/>
        <v/>
      </c>
      <c r="O48" s="275"/>
      <c r="P48" s="275"/>
      <c r="Q48" s="273"/>
      <c r="R48" s="275" t="str">
        <f t="shared" si="3"/>
        <v/>
      </c>
      <c r="S48" s="275"/>
      <c r="T48" s="275"/>
      <c r="U48" s="273"/>
      <c r="V48" s="275" t="str">
        <f t="shared" si="4"/>
        <v/>
      </c>
      <c r="W48" s="275"/>
      <c r="X48" s="275"/>
      <c r="Y48" s="273"/>
      <c r="Z48" s="275" t="str">
        <f t="shared" si="5"/>
        <v/>
      </c>
      <c r="AA48" s="275"/>
      <c r="AB48" s="275"/>
      <c r="AC48" s="273"/>
      <c r="AD48" s="275" t="str">
        <f t="shared" si="6"/>
        <v/>
      </c>
      <c r="AE48" s="275"/>
      <c r="AF48" s="275"/>
      <c r="AG48" s="273"/>
      <c r="AH48" s="273"/>
      <c r="AI48" s="276" t="str">
        <f t="shared" si="7"/>
        <v/>
      </c>
      <c r="AJ48" s="276"/>
      <c r="AK48" s="273"/>
      <c r="AL48" s="273"/>
      <c r="AM48" s="275" t="str">
        <f t="shared" si="8"/>
        <v/>
      </c>
      <c r="AN48" s="273"/>
      <c r="AO48" s="276" t="str">
        <f t="shared" si="9"/>
        <v/>
      </c>
      <c r="AP48" s="276"/>
      <c r="AQ48" s="275" t="str">
        <f t="shared" si="10"/>
        <v/>
      </c>
      <c r="AR48" s="275"/>
      <c r="AS48" s="273"/>
      <c r="AT48" s="273"/>
      <c r="AU48" s="273"/>
    </row>
    <row r="49" spans="2:47" x14ac:dyDescent="0.2">
      <c r="B49" s="273"/>
      <c r="C49" s="273"/>
      <c r="D49" s="273"/>
      <c r="E49" s="274"/>
      <c r="F49" s="273"/>
      <c r="G49" s="273"/>
      <c r="H49" s="273"/>
      <c r="I49" s="273"/>
      <c r="J49" s="275" t="str">
        <f t="shared" si="0"/>
        <v/>
      </c>
      <c r="K49" s="275"/>
      <c r="L49" s="275" t="e">
        <f t="shared" si="1"/>
        <v>#DIV/0!</v>
      </c>
      <c r="M49" s="273"/>
      <c r="N49" s="275" t="str">
        <f t="shared" si="2"/>
        <v/>
      </c>
      <c r="O49" s="275"/>
      <c r="P49" s="275"/>
      <c r="Q49" s="273"/>
      <c r="R49" s="275" t="str">
        <f t="shared" si="3"/>
        <v/>
      </c>
      <c r="S49" s="275"/>
      <c r="T49" s="275"/>
      <c r="U49" s="273"/>
      <c r="V49" s="275" t="str">
        <f t="shared" si="4"/>
        <v/>
      </c>
      <c r="W49" s="275"/>
      <c r="X49" s="275"/>
      <c r="Y49" s="273"/>
      <c r="Z49" s="275" t="str">
        <f t="shared" si="5"/>
        <v/>
      </c>
      <c r="AA49" s="275"/>
      <c r="AB49" s="275"/>
      <c r="AC49" s="273"/>
      <c r="AD49" s="275" t="str">
        <f t="shared" si="6"/>
        <v/>
      </c>
      <c r="AE49" s="275"/>
      <c r="AF49" s="275"/>
      <c r="AG49" s="273"/>
      <c r="AH49" s="273"/>
      <c r="AI49" s="276" t="str">
        <f t="shared" si="7"/>
        <v/>
      </c>
      <c r="AJ49" s="276"/>
      <c r="AK49" s="273"/>
      <c r="AL49" s="273"/>
      <c r="AM49" s="275" t="str">
        <f t="shared" si="8"/>
        <v/>
      </c>
      <c r="AN49" s="273"/>
      <c r="AO49" s="276" t="str">
        <f t="shared" si="9"/>
        <v/>
      </c>
      <c r="AP49" s="276"/>
      <c r="AQ49" s="275" t="str">
        <f t="shared" si="10"/>
        <v/>
      </c>
      <c r="AR49" s="275"/>
      <c r="AS49" s="273"/>
      <c r="AT49" s="273"/>
      <c r="AU49" s="273"/>
    </row>
    <row r="50" spans="2:47" x14ac:dyDescent="0.2">
      <c r="B50" s="273"/>
      <c r="C50" s="273"/>
      <c r="D50" s="273"/>
      <c r="E50" s="274"/>
      <c r="F50" s="273"/>
      <c r="G50" s="273"/>
      <c r="H50" s="273"/>
      <c r="I50" s="273"/>
      <c r="J50" s="275" t="str">
        <f t="shared" si="0"/>
        <v/>
      </c>
      <c r="K50" s="275"/>
      <c r="L50" s="275" t="e">
        <f t="shared" si="1"/>
        <v>#DIV/0!</v>
      </c>
      <c r="M50" s="273"/>
      <c r="N50" s="275" t="str">
        <f t="shared" si="2"/>
        <v/>
      </c>
      <c r="O50" s="275"/>
      <c r="P50" s="275"/>
      <c r="Q50" s="273"/>
      <c r="R50" s="275" t="str">
        <f t="shared" si="3"/>
        <v/>
      </c>
      <c r="S50" s="275"/>
      <c r="T50" s="275"/>
      <c r="U50" s="273"/>
      <c r="V50" s="275" t="str">
        <f t="shared" si="4"/>
        <v/>
      </c>
      <c r="W50" s="275"/>
      <c r="X50" s="275"/>
      <c r="Y50" s="273"/>
      <c r="Z50" s="275" t="str">
        <f t="shared" si="5"/>
        <v/>
      </c>
      <c r="AA50" s="275"/>
      <c r="AB50" s="275"/>
      <c r="AC50" s="273"/>
      <c r="AD50" s="275" t="str">
        <f t="shared" si="6"/>
        <v/>
      </c>
      <c r="AE50" s="275"/>
      <c r="AF50" s="275"/>
      <c r="AG50" s="273"/>
      <c r="AH50" s="273"/>
      <c r="AI50" s="276" t="str">
        <f t="shared" si="7"/>
        <v/>
      </c>
      <c r="AJ50" s="276"/>
      <c r="AK50" s="273"/>
      <c r="AL50" s="273"/>
      <c r="AM50" s="275" t="str">
        <f t="shared" si="8"/>
        <v/>
      </c>
      <c r="AN50" s="273"/>
      <c r="AO50" s="276" t="str">
        <f t="shared" si="9"/>
        <v/>
      </c>
      <c r="AP50" s="276"/>
      <c r="AQ50" s="275" t="str">
        <f t="shared" si="10"/>
        <v/>
      </c>
      <c r="AR50" s="275"/>
      <c r="AS50" s="273"/>
      <c r="AT50" s="273"/>
      <c r="AU50" s="273"/>
    </row>
    <row r="51" spans="2:47" x14ac:dyDescent="0.2">
      <c r="B51" s="273"/>
      <c r="C51" s="273"/>
      <c r="D51" s="273"/>
      <c r="E51" s="274"/>
      <c r="F51" s="273"/>
      <c r="G51" s="273"/>
      <c r="H51" s="273"/>
      <c r="I51" s="273"/>
      <c r="J51" s="275" t="str">
        <f t="shared" si="0"/>
        <v/>
      </c>
      <c r="K51" s="275"/>
      <c r="L51" s="275" t="e">
        <f t="shared" si="1"/>
        <v>#DIV/0!</v>
      </c>
      <c r="M51" s="273"/>
      <c r="N51" s="275" t="str">
        <f t="shared" si="2"/>
        <v/>
      </c>
      <c r="O51" s="275"/>
      <c r="P51" s="275"/>
      <c r="Q51" s="273"/>
      <c r="R51" s="275" t="str">
        <f t="shared" si="3"/>
        <v/>
      </c>
      <c r="S51" s="275"/>
      <c r="T51" s="275"/>
      <c r="U51" s="273"/>
      <c r="V51" s="275" t="str">
        <f t="shared" si="4"/>
        <v/>
      </c>
      <c r="W51" s="275"/>
      <c r="X51" s="275"/>
      <c r="Y51" s="273"/>
      <c r="Z51" s="275" t="str">
        <f t="shared" si="5"/>
        <v/>
      </c>
      <c r="AA51" s="275"/>
      <c r="AB51" s="275"/>
      <c r="AC51" s="273"/>
      <c r="AD51" s="275" t="str">
        <f t="shared" si="6"/>
        <v/>
      </c>
      <c r="AE51" s="275"/>
      <c r="AF51" s="275"/>
      <c r="AG51" s="273"/>
      <c r="AH51" s="273"/>
      <c r="AI51" s="276" t="str">
        <f t="shared" si="7"/>
        <v/>
      </c>
      <c r="AJ51" s="276"/>
      <c r="AK51" s="273"/>
      <c r="AL51" s="273"/>
      <c r="AM51" s="275" t="str">
        <f t="shared" si="8"/>
        <v/>
      </c>
      <c r="AN51" s="273"/>
      <c r="AO51" s="276" t="str">
        <f t="shared" si="9"/>
        <v/>
      </c>
      <c r="AP51" s="276"/>
      <c r="AQ51" s="275" t="str">
        <f t="shared" si="10"/>
        <v/>
      </c>
      <c r="AR51" s="275"/>
      <c r="AS51" s="273"/>
      <c r="AT51" s="273"/>
      <c r="AU51" s="273"/>
    </row>
    <row r="52" spans="2:47" x14ac:dyDescent="0.2">
      <c r="B52" s="273"/>
      <c r="C52" s="273"/>
      <c r="D52" s="273"/>
      <c r="E52" s="274"/>
      <c r="F52" s="273"/>
      <c r="G52" s="273"/>
      <c r="H52" s="273"/>
      <c r="I52" s="273"/>
      <c r="J52" s="275" t="str">
        <f t="shared" si="0"/>
        <v/>
      </c>
      <c r="K52" s="275"/>
      <c r="L52" s="275" t="e">
        <f t="shared" si="1"/>
        <v>#DIV/0!</v>
      </c>
      <c r="M52" s="273"/>
      <c r="N52" s="275" t="str">
        <f t="shared" si="2"/>
        <v/>
      </c>
      <c r="O52" s="275"/>
      <c r="P52" s="275"/>
      <c r="Q52" s="273"/>
      <c r="R52" s="275" t="str">
        <f t="shared" si="3"/>
        <v/>
      </c>
      <c r="S52" s="275"/>
      <c r="T52" s="275"/>
      <c r="U52" s="273"/>
      <c r="V52" s="275" t="str">
        <f t="shared" si="4"/>
        <v/>
      </c>
      <c r="W52" s="275"/>
      <c r="X52" s="275"/>
      <c r="Y52" s="273"/>
      <c r="Z52" s="275" t="str">
        <f t="shared" si="5"/>
        <v/>
      </c>
      <c r="AA52" s="275"/>
      <c r="AB52" s="275"/>
      <c r="AC52" s="273"/>
      <c r="AD52" s="275" t="str">
        <f t="shared" si="6"/>
        <v/>
      </c>
      <c r="AE52" s="275"/>
      <c r="AF52" s="275"/>
      <c r="AG52" s="273"/>
      <c r="AH52" s="273"/>
      <c r="AI52" s="276" t="str">
        <f t="shared" si="7"/>
        <v/>
      </c>
      <c r="AJ52" s="276"/>
      <c r="AK52" s="273"/>
      <c r="AL52" s="273"/>
      <c r="AM52" s="275" t="str">
        <f t="shared" si="8"/>
        <v/>
      </c>
      <c r="AN52" s="273"/>
      <c r="AO52" s="276" t="str">
        <f t="shared" si="9"/>
        <v/>
      </c>
      <c r="AP52" s="276"/>
      <c r="AQ52" s="275" t="str">
        <f t="shared" si="10"/>
        <v/>
      </c>
      <c r="AR52" s="275"/>
      <c r="AS52" s="273"/>
      <c r="AT52" s="273"/>
      <c r="AU52" s="273"/>
    </row>
    <row r="53" spans="2:47" x14ac:dyDescent="0.2">
      <c r="B53" s="273"/>
      <c r="C53" s="273"/>
      <c r="D53" s="273"/>
      <c r="E53" s="274"/>
      <c r="F53" s="273"/>
      <c r="G53" s="273"/>
      <c r="H53" s="273"/>
      <c r="I53" s="273"/>
      <c r="J53" s="275" t="str">
        <f t="shared" si="0"/>
        <v/>
      </c>
      <c r="K53" s="275"/>
      <c r="L53" s="275" t="e">
        <f t="shared" si="1"/>
        <v>#DIV/0!</v>
      </c>
      <c r="M53" s="273"/>
      <c r="N53" s="275" t="str">
        <f t="shared" si="2"/>
        <v/>
      </c>
      <c r="O53" s="275"/>
      <c r="P53" s="275"/>
      <c r="Q53" s="273"/>
      <c r="R53" s="275" t="str">
        <f t="shared" si="3"/>
        <v/>
      </c>
      <c r="S53" s="275"/>
      <c r="T53" s="275"/>
      <c r="U53" s="273"/>
      <c r="V53" s="275" t="str">
        <f t="shared" si="4"/>
        <v/>
      </c>
      <c r="W53" s="275"/>
      <c r="X53" s="275"/>
      <c r="Y53" s="273"/>
      <c r="Z53" s="275" t="str">
        <f t="shared" si="5"/>
        <v/>
      </c>
      <c r="AA53" s="275"/>
      <c r="AB53" s="275"/>
      <c r="AC53" s="273"/>
      <c r="AD53" s="275" t="str">
        <f t="shared" si="6"/>
        <v/>
      </c>
      <c r="AE53" s="275"/>
      <c r="AF53" s="275"/>
      <c r="AG53" s="273"/>
      <c r="AH53" s="273"/>
      <c r="AI53" s="276" t="str">
        <f t="shared" si="7"/>
        <v/>
      </c>
      <c r="AJ53" s="276"/>
      <c r="AK53" s="273"/>
      <c r="AL53" s="273"/>
      <c r="AM53" s="275" t="str">
        <f t="shared" si="8"/>
        <v/>
      </c>
      <c r="AN53" s="273"/>
      <c r="AO53" s="276" t="str">
        <f t="shared" si="9"/>
        <v/>
      </c>
      <c r="AP53" s="276"/>
      <c r="AQ53" s="275" t="str">
        <f t="shared" si="10"/>
        <v/>
      </c>
      <c r="AR53" s="275"/>
      <c r="AS53" s="273"/>
      <c r="AT53" s="273"/>
      <c r="AU53" s="273"/>
    </row>
    <row r="54" spans="2:47" x14ac:dyDescent="0.2">
      <c r="B54" s="273"/>
      <c r="C54" s="273"/>
      <c r="D54" s="273"/>
      <c r="E54" s="274"/>
      <c r="F54" s="273"/>
      <c r="G54" s="273"/>
      <c r="H54" s="273"/>
      <c r="I54" s="273"/>
      <c r="J54" s="275" t="str">
        <f t="shared" si="0"/>
        <v/>
      </c>
      <c r="K54" s="275"/>
      <c r="L54" s="275" t="e">
        <f t="shared" si="1"/>
        <v>#DIV/0!</v>
      </c>
      <c r="M54" s="273"/>
      <c r="N54" s="275" t="str">
        <f t="shared" si="2"/>
        <v/>
      </c>
      <c r="O54" s="275"/>
      <c r="P54" s="275"/>
      <c r="Q54" s="273"/>
      <c r="R54" s="275" t="str">
        <f t="shared" si="3"/>
        <v/>
      </c>
      <c r="S54" s="275"/>
      <c r="T54" s="275"/>
      <c r="U54" s="273"/>
      <c r="V54" s="275" t="str">
        <f t="shared" si="4"/>
        <v/>
      </c>
      <c r="W54" s="275"/>
      <c r="X54" s="275"/>
      <c r="Y54" s="273"/>
      <c r="Z54" s="275" t="str">
        <f t="shared" si="5"/>
        <v/>
      </c>
      <c r="AA54" s="275"/>
      <c r="AB54" s="275"/>
      <c r="AC54" s="273"/>
      <c r="AD54" s="275" t="str">
        <f t="shared" si="6"/>
        <v/>
      </c>
      <c r="AE54" s="275"/>
      <c r="AF54" s="275"/>
      <c r="AG54" s="273"/>
      <c r="AH54" s="273"/>
      <c r="AI54" s="276" t="str">
        <f t="shared" si="7"/>
        <v/>
      </c>
      <c r="AJ54" s="276"/>
      <c r="AK54" s="273"/>
      <c r="AL54" s="273"/>
      <c r="AM54" s="275" t="str">
        <f t="shared" si="8"/>
        <v/>
      </c>
      <c r="AN54" s="273"/>
      <c r="AO54" s="276" t="str">
        <f t="shared" si="9"/>
        <v/>
      </c>
      <c r="AP54" s="276"/>
      <c r="AQ54" s="275" t="str">
        <f t="shared" si="10"/>
        <v/>
      </c>
      <c r="AR54" s="275"/>
      <c r="AS54" s="273"/>
      <c r="AT54" s="273"/>
      <c r="AU54" s="273"/>
    </row>
    <row r="55" spans="2:47" x14ac:dyDescent="0.2">
      <c r="B55" s="273"/>
      <c r="C55" s="273"/>
      <c r="D55" s="273"/>
      <c r="E55" s="274"/>
      <c r="F55" s="273"/>
      <c r="G55" s="273"/>
      <c r="H55" s="273"/>
      <c r="I55" s="273"/>
      <c r="J55" s="275" t="str">
        <f t="shared" si="0"/>
        <v/>
      </c>
      <c r="K55" s="275"/>
      <c r="L55" s="275" t="e">
        <f t="shared" si="1"/>
        <v>#DIV/0!</v>
      </c>
      <c r="M55" s="273"/>
      <c r="N55" s="275" t="str">
        <f t="shared" si="2"/>
        <v/>
      </c>
      <c r="O55" s="275"/>
      <c r="P55" s="275"/>
      <c r="Q55" s="273"/>
      <c r="R55" s="275" t="str">
        <f t="shared" si="3"/>
        <v/>
      </c>
      <c r="S55" s="275"/>
      <c r="T55" s="275"/>
      <c r="U55" s="273"/>
      <c r="V55" s="275" t="str">
        <f t="shared" si="4"/>
        <v/>
      </c>
      <c r="W55" s="275"/>
      <c r="X55" s="275"/>
      <c r="Y55" s="273"/>
      <c r="Z55" s="275" t="str">
        <f t="shared" si="5"/>
        <v/>
      </c>
      <c r="AA55" s="275"/>
      <c r="AB55" s="275"/>
      <c r="AC55" s="273"/>
      <c r="AD55" s="275" t="str">
        <f t="shared" si="6"/>
        <v/>
      </c>
      <c r="AE55" s="275"/>
      <c r="AF55" s="275"/>
      <c r="AG55" s="273"/>
      <c r="AH55" s="273"/>
      <c r="AI55" s="276" t="str">
        <f t="shared" si="7"/>
        <v/>
      </c>
      <c r="AJ55" s="276"/>
      <c r="AK55" s="273"/>
      <c r="AL55" s="273"/>
      <c r="AM55" s="275" t="str">
        <f t="shared" si="8"/>
        <v/>
      </c>
      <c r="AN55" s="273"/>
      <c r="AO55" s="276" t="str">
        <f t="shared" si="9"/>
        <v/>
      </c>
      <c r="AP55" s="276"/>
      <c r="AQ55" s="275" t="str">
        <f t="shared" si="10"/>
        <v/>
      </c>
      <c r="AR55" s="275"/>
      <c r="AS55" s="273"/>
      <c r="AT55" s="273"/>
      <c r="AU55" s="273"/>
    </row>
    <row r="56" spans="2:47" x14ac:dyDescent="0.2">
      <c r="B56" s="273"/>
      <c r="C56" s="273"/>
      <c r="D56" s="273"/>
      <c r="E56" s="274"/>
      <c r="F56" s="273"/>
      <c r="G56" s="273"/>
      <c r="H56" s="273"/>
      <c r="I56" s="273"/>
      <c r="J56" s="275" t="str">
        <f t="shared" si="0"/>
        <v/>
      </c>
      <c r="K56" s="275"/>
      <c r="L56" s="275" t="e">
        <f t="shared" si="1"/>
        <v>#DIV/0!</v>
      </c>
      <c r="M56" s="273"/>
      <c r="N56" s="275" t="str">
        <f t="shared" si="2"/>
        <v/>
      </c>
      <c r="O56" s="275"/>
      <c r="P56" s="275"/>
      <c r="Q56" s="273"/>
      <c r="R56" s="275" t="str">
        <f t="shared" si="3"/>
        <v/>
      </c>
      <c r="S56" s="275"/>
      <c r="T56" s="275"/>
      <c r="U56" s="273"/>
      <c r="V56" s="275" t="str">
        <f t="shared" si="4"/>
        <v/>
      </c>
      <c r="W56" s="275"/>
      <c r="X56" s="275"/>
      <c r="Y56" s="273"/>
      <c r="Z56" s="275" t="str">
        <f t="shared" si="5"/>
        <v/>
      </c>
      <c r="AA56" s="275"/>
      <c r="AB56" s="275"/>
      <c r="AC56" s="273"/>
      <c r="AD56" s="275" t="str">
        <f t="shared" si="6"/>
        <v/>
      </c>
      <c r="AE56" s="275"/>
      <c r="AF56" s="275"/>
      <c r="AG56" s="273"/>
      <c r="AH56" s="273"/>
      <c r="AI56" s="276" t="str">
        <f t="shared" si="7"/>
        <v/>
      </c>
      <c r="AJ56" s="276"/>
      <c r="AK56" s="273"/>
      <c r="AL56" s="273"/>
      <c r="AM56" s="275" t="str">
        <f t="shared" si="8"/>
        <v/>
      </c>
      <c r="AN56" s="273"/>
      <c r="AO56" s="276" t="str">
        <f t="shared" si="9"/>
        <v/>
      </c>
      <c r="AP56" s="276"/>
      <c r="AQ56" s="275" t="str">
        <f t="shared" si="10"/>
        <v/>
      </c>
      <c r="AR56" s="275"/>
      <c r="AS56" s="273"/>
      <c r="AT56" s="273"/>
      <c r="AU56" s="273"/>
    </row>
    <row r="57" spans="2:47" x14ac:dyDescent="0.2">
      <c r="B57" s="273"/>
      <c r="C57" s="273"/>
      <c r="D57" s="273"/>
      <c r="E57" s="274"/>
      <c r="F57" s="273"/>
      <c r="G57" s="273"/>
      <c r="H57" s="273"/>
      <c r="I57" s="273"/>
      <c r="J57" s="275" t="str">
        <f t="shared" si="0"/>
        <v/>
      </c>
      <c r="K57" s="275"/>
      <c r="L57" s="275" t="e">
        <f t="shared" si="1"/>
        <v>#DIV/0!</v>
      </c>
      <c r="M57" s="273"/>
      <c r="N57" s="275" t="str">
        <f t="shared" si="2"/>
        <v/>
      </c>
      <c r="O57" s="275"/>
      <c r="P57" s="275"/>
      <c r="Q57" s="273"/>
      <c r="R57" s="275" t="str">
        <f t="shared" si="3"/>
        <v/>
      </c>
      <c r="S57" s="275"/>
      <c r="T57" s="275"/>
      <c r="U57" s="273"/>
      <c r="V57" s="275" t="str">
        <f t="shared" si="4"/>
        <v/>
      </c>
      <c r="W57" s="275"/>
      <c r="X57" s="275"/>
      <c r="Y57" s="273"/>
      <c r="Z57" s="275" t="str">
        <f t="shared" si="5"/>
        <v/>
      </c>
      <c r="AA57" s="275"/>
      <c r="AB57" s="275"/>
      <c r="AC57" s="273"/>
      <c r="AD57" s="275" t="str">
        <f t="shared" si="6"/>
        <v/>
      </c>
      <c r="AE57" s="275"/>
      <c r="AF57" s="275"/>
      <c r="AG57" s="273"/>
      <c r="AH57" s="273"/>
      <c r="AI57" s="276" t="str">
        <f t="shared" si="7"/>
        <v/>
      </c>
      <c r="AJ57" s="276"/>
      <c r="AK57" s="273"/>
      <c r="AL57" s="273"/>
      <c r="AM57" s="275" t="str">
        <f t="shared" si="8"/>
        <v/>
      </c>
      <c r="AN57" s="273"/>
      <c r="AO57" s="276" t="str">
        <f t="shared" si="9"/>
        <v/>
      </c>
      <c r="AP57" s="276"/>
      <c r="AQ57" s="275" t="str">
        <f t="shared" si="10"/>
        <v/>
      </c>
      <c r="AR57" s="275"/>
      <c r="AS57" s="273"/>
      <c r="AT57" s="273"/>
      <c r="AU57" s="273"/>
    </row>
    <row r="58" spans="2:47" x14ac:dyDescent="0.2">
      <c r="B58" s="273"/>
      <c r="C58" s="273"/>
      <c r="D58" s="273"/>
      <c r="E58" s="274"/>
      <c r="F58" s="273"/>
      <c r="G58" s="273"/>
      <c r="H58" s="273"/>
      <c r="I58" s="273"/>
      <c r="J58" s="275" t="str">
        <f t="shared" si="0"/>
        <v/>
      </c>
      <c r="K58" s="275"/>
      <c r="L58" s="275" t="e">
        <f t="shared" si="1"/>
        <v>#DIV/0!</v>
      </c>
      <c r="M58" s="273"/>
      <c r="N58" s="275" t="str">
        <f t="shared" si="2"/>
        <v/>
      </c>
      <c r="O58" s="275"/>
      <c r="P58" s="275"/>
      <c r="Q58" s="273"/>
      <c r="R58" s="275" t="str">
        <f t="shared" si="3"/>
        <v/>
      </c>
      <c r="S58" s="275"/>
      <c r="T58" s="275"/>
      <c r="U58" s="273"/>
      <c r="V58" s="275" t="str">
        <f t="shared" si="4"/>
        <v/>
      </c>
      <c r="W58" s="275"/>
      <c r="X58" s="275"/>
      <c r="Y58" s="273"/>
      <c r="Z58" s="275" t="str">
        <f t="shared" si="5"/>
        <v/>
      </c>
      <c r="AA58" s="275"/>
      <c r="AB58" s="275"/>
      <c r="AC58" s="273"/>
      <c r="AD58" s="275" t="str">
        <f t="shared" si="6"/>
        <v/>
      </c>
      <c r="AE58" s="275"/>
      <c r="AF58" s="275"/>
      <c r="AG58" s="273"/>
      <c r="AH58" s="273"/>
      <c r="AI58" s="276" t="str">
        <f t="shared" si="7"/>
        <v/>
      </c>
      <c r="AJ58" s="276"/>
      <c r="AK58" s="273"/>
      <c r="AL58" s="273"/>
      <c r="AM58" s="275" t="str">
        <f t="shared" si="8"/>
        <v/>
      </c>
      <c r="AN58" s="273"/>
      <c r="AO58" s="276" t="str">
        <f t="shared" si="9"/>
        <v/>
      </c>
      <c r="AP58" s="276"/>
      <c r="AQ58" s="275" t="str">
        <f t="shared" si="10"/>
        <v/>
      </c>
      <c r="AR58" s="275"/>
      <c r="AS58" s="273"/>
      <c r="AT58" s="273"/>
      <c r="AU58" s="273"/>
    </row>
    <row r="59" spans="2:47" x14ac:dyDescent="0.2">
      <c r="B59" s="273"/>
      <c r="C59" s="273"/>
      <c r="D59" s="273"/>
      <c r="E59" s="274"/>
      <c r="F59" s="273"/>
      <c r="G59" s="273"/>
      <c r="H59" s="273"/>
      <c r="I59" s="273"/>
      <c r="J59" s="275" t="str">
        <f t="shared" si="0"/>
        <v/>
      </c>
      <c r="K59" s="275"/>
      <c r="L59" s="275" t="e">
        <f t="shared" si="1"/>
        <v>#DIV/0!</v>
      </c>
      <c r="M59" s="273"/>
      <c r="N59" s="275" t="str">
        <f t="shared" si="2"/>
        <v/>
      </c>
      <c r="O59" s="275"/>
      <c r="P59" s="275"/>
      <c r="Q59" s="273"/>
      <c r="R59" s="275" t="str">
        <f t="shared" si="3"/>
        <v/>
      </c>
      <c r="S59" s="275"/>
      <c r="T59" s="275"/>
      <c r="U59" s="273"/>
      <c r="V59" s="275" t="str">
        <f t="shared" si="4"/>
        <v/>
      </c>
      <c r="W59" s="275"/>
      <c r="X59" s="275"/>
      <c r="Y59" s="273"/>
      <c r="Z59" s="275" t="str">
        <f t="shared" si="5"/>
        <v/>
      </c>
      <c r="AA59" s="275"/>
      <c r="AB59" s="275"/>
      <c r="AC59" s="273"/>
      <c r="AD59" s="275" t="str">
        <f t="shared" si="6"/>
        <v/>
      </c>
      <c r="AE59" s="275"/>
      <c r="AF59" s="275"/>
      <c r="AG59" s="273"/>
      <c r="AH59" s="273"/>
      <c r="AI59" s="276" t="str">
        <f t="shared" si="7"/>
        <v/>
      </c>
      <c r="AJ59" s="276"/>
      <c r="AK59" s="273"/>
      <c r="AL59" s="273"/>
      <c r="AM59" s="275" t="str">
        <f t="shared" si="8"/>
        <v/>
      </c>
      <c r="AN59" s="273"/>
      <c r="AO59" s="276" t="str">
        <f t="shared" si="9"/>
        <v/>
      </c>
      <c r="AP59" s="276"/>
      <c r="AQ59" s="275" t="str">
        <f t="shared" si="10"/>
        <v/>
      </c>
      <c r="AR59" s="275"/>
      <c r="AS59" s="273"/>
      <c r="AT59" s="273"/>
      <c r="AU59" s="273"/>
    </row>
    <row r="60" spans="2:47" x14ac:dyDescent="0.2">
      <c r="B60" s="273"/>
      <c r="C60" s="273"/>
      <c r="D60" s="273"/>
      <c r="E60" s="274"/>
      <c r="F60" s="273"/>
      <c r="G60" s="273"/>
      <c r="H60" s="273"/>
      <c r="I60" s="273"/>
      <c r="J60" s="275" t="str">
        <f t="shared" si="0"/>
        <v/>
      </c>
      <c r="K60" s="275"/>
      <c r="L60" s="275" t="e">
        <f t="shared" si="1"/>
        <v>#DIV/0!</v>
      </c>
      <c r="M60" s="273"/>
      <c r="N60" s="275" t="str">
        <f t="shared" si="2"/>
        <v/>
      </c>
      <c r="O60" s="275"/>
      <c r="P60" s="275"/>
      <c r="Q60" s="273"/>
      <c r="R60" s="275" t="str">
        <f t="shared" si="3"/>
        <v/>
      </c>
      <c r="S60" s="275"/>
      <c r="T60" s="275"/>
      <c r="U60" s="273"/>
      <c r="V60" s="275" t="str">
        <f t="shared" si="4"/>
        <v/>
      </c>
      <c r="W60" s="275"/>
      <c r="X60" s="275"/>
      <c r="Y60" s="273"/>
      <c r="Z60" s="275" t="str">
        <f t="shared" si="5"/>
        <v/>
      </c>
      <c r="AA60" s="275"/>
      <c r="AB60" s="275"/>
      <c r="AC60" s="273"/>
      <c r="AD60" s="275" t="str">
        <f t="shared" si="6"/>
        <v/>
      </c>
      <c r="AE60" s="275"/>
      <c r="AF60" s="275"/>
      <c r="AG60" s="273"/>
      <c r="AH60" s="273"/>
      <c r="AI60" s="276" t="str">
        <f t="shared" si="7"/>
        <v/>
      </c>
      <c r="AJ60" s="276"/>
      <c r="AK60" s="273"/>
      <c r="AL60" s="273"/>
      <c r="AM60" s="275" t="str">
        <f t="shared" si="8"/>
        <v/>
      </c>
      <c r="AN60" s="273"/>
      <c r="AO60" s="276" t="str">
        <f t="shared" si="9"/>
        <v/>
      </c>
      <c r="AP60" s="276"/>
      <c r="AQ60" s="275" t="str">
        <f t="shared" si="10"/>
        <v/>
      </c>
      <c r="AR60" s="275"/>
      <c r="AS60" s="273"/>
      <c r="AT60" s="273"/>
      <c r="AU60" s="273"/>
    </row>
    <row r="61" spans="2:47" x14ac:dyDescent="0.2">
      <c r="B61" s="273"/>
      <c r="C61" s="273"/>
      <c r="D61" s="273"/>
      <c r="E61" s="274"/>
      <c r="F61" s="273"/>
      <c r="G61" s="273"/>
      <c r="H61" s="273"/>
      <c r="I61" s="273"/>
      <c r="J61" s="275" t="str">
        <f t="shared" si="0"/>
        <v/>
      </c>
      <c r="K61" s="275"/>
      <c r="L61" s="275" t="e">
        <f t="shared" si="1"/>
        <v>#DIV/0!</v>
      </c>
      <c r="M61" s="273"/>
      <c r="N61" s="275" t="str">
        <f t="shared" si="2"/>
        <v/>
      </c>
      <c r="O61" s="275"/>
      <c r="P61" s="275"/>
      <c r="Q61" s="273"/>
      <c r="R61" s="275" t="str">
        <f t="shared" si="3"/>
        <v/>
      </c>
      <c r="S61" s="275"/>
      <c r="T61" s="275"/>
      <c r="U61" s="273"/>
      <c r="V61" s="275" t="str">
        <f t="shared" si="4"/>
        <v/>
      </c>
      <c r="W61" s="275"/>
      <c r="X61" s="275"/>
      <c r="Y61" s="273"/>
      <c r="Z61" s="275" t="str">
        <f t="shared" si="5"/>
        <v/>
      </c>
      <c r="AA61" s="275"/>
      <c r="AB61" s="275"/>
      <c r="AC61" s="273"/>
      <c r="AD61" s="275" t="str">
        <f t="shared" si="6"/>
        <v/>
      </c>
      <c r="AE61" s="275"/>
      <c r="AF61" s="275"/>
      <c r="AG61" s="273"/>
      <c r="AH61" s="273"/>
      <c r="AI61" s="276" t="str">
        <f t="shared" si="7"/>
        <v/>
      </c>
      <c r="AJ61" s="276"/>
      <c r="AK61" s="273"/>
      <c r="AL61" s="273"/>
      <c r="AM61" s="275" t="str">
        <f t="shared" si="8"/>
        <v/>
      </c>
      <c r="AN61" s="273"/>
      <c r="AO61" s="276" t="str">
        <f t="shared" si="9"/>
        <v/>
      </c>
      <c r="AP61" s="276"/>
      <c r="AQ61" s="275" t="str">
        <f t="shared" si="10"/>
        <v/>
      </c>
      <c r="AR61" s="275"/>
      <c r="AS61" s="273"/>
      <c r="AT61" s="273"/>
      <c r="AU61" s="273"/>
    </row>
    <row r="62" spans="2:47" x14ac:dyDescent="0.2">
      <c r="B62" s="273"/>
      <c r="C62" s="273"/>
      <c r="D62" s="273"/>
      <c r="E62" s="274"/>
      <c r="F62" s="273"/>
      <c r="G62" s="273"/>
      <c r="H62" s="273"/>
      <c r="I62" s="273"/>
      <c r="J62" s="275" t="str">
        <f t="shared" si="0"/>
        <v/>
      </c>
      <c r="K62" s="275"/>
      <c r="L62" s="275" t="e">
        <f t="shared" si="1"/>
        <v>#DIV/0!</v>
      </c>
      <c r="M62" s="273"/>
      <c r="N62" s="275" t="str">
        <f t="shared" si="2"/>
        <v/>
      </c>
      <c r="O62" s="275"/>
      <c r="P62" s="275"/>
      <c r="Q62" s="273"/>
      <c r="R62" s="275" t="str">
        <f t="shared" si="3"/>
        <v/>
      </c>
      <c r="S62" s="275"/>
      <c r="T62" s="275"/>
      <c r="U62" s="273"/>
      <c r="V62" s="275" t="str">
        <f t="shared" si="4"/>
        <v/>
      </c>
      <c r="W62" s="275"/>
      <c r="X62" s="275"/>
      <c r="Y62" s="273"/>
      <c r="Z62" s="275" t="str">
        <f t="shared" si="5"/>
        <v/>
      </c>
      <c r="AA62" s="275"/>
      <c r="AB62" s="275"/>
      <c r="AC62" s="273"/>
      <c r="AD62" s="275" t="str">
        <f t="shared" si="6"/>
        <v/>
      </c>
      <c r="AE62" s="275"/>
      <c r="AF62" s="275"/>
      <c r="AG62" s="273"/>
      <c r="AH62" s="273"/>
      <c r="AI62" s="276" t="str">
        <f t="shared" si="7"/>
        <v/>
      </c>
      <c r="AJ62" s="276"/>
      <c r="AK62" s="273"/>
      <c r="AL62" s="273"/>
      <c r="AM62" s="275" t="str">
        <f t="shared" si="8"/>
        <v/>
      </c>
      <c r="AN62" s="273"/>
      <c r="AO62" s="276" t="str">
        <f t="shared" si="9"/>
        <v/>
      </c>
      <c r="AP62" s="276"/>
      <c r="AQ62" s="275" t="str">
        <f t="shared" si="10"/>
        <v/>
      </c>
      <c r="AR62" s="275"/>
      <c r="AS62" s="273"/>
      <c r="AT62" s="273"/>
      <c r="AU62" s="273"/>
    </row>
    <row r="63" spans="2:47" x14ac:dyDescent="0.2">
      <c r="B63" s="273"/>
      <c r="C63" s="273"/>
      <c r="D63" s="273"/>
      <c r="E63" s="274"/>
      <c r="F63" s="273"/>
      <c r="G63" s="273"/>
      <c r="H63" s="273"/>
      <c r="I63" s="273"/>
      <c r="J63" s="275" t="str">
        <f t="shared" si="0"/>
        <v/>
      </c>
      <c r="K63" s="275"/>
      <c r="L63" s="275" t="e">
        <f t="shared" si="1"/>
        <v>#DIV/0!</v>
      </c>
      <c r="M63" s="273"/>
      <c r="N63" s="275" t="str">
        <f t="shared" si="2"/>
        <v/>
      </c>
      <c r="O63" s="275"/>
      <c r="P63" s="275"/>
      <c r="Q63" s="273"/>
      <c r="R63" s="275" t="str">
        <f t="shared" si="3"/>
        <v/>
      </c>
      <c r="S63" s="275"/>
      <c r="T63" s="275"/>
      <c r="U63" s="273"/>
      <c r="V63" s="275" t="str">
        <f t="shared" si="4"/>
        <v/>
      </c>
      <c r="W63" s="275"/>
      <c r="X63" s="275"/>
      <c r="Y63" s="273"/>
      <c r="Z63" s="275" t="str">
        <f t="shared" si="5"/>
        <v/>
      </c>
      <c r="AA63" s="275"/>
      <c r="AB63" s="275"/>
      <c r="AC63" s="273"/>
      <c r="AD63" s="275" t="str">
        <f t="shared" si="6"/>
        <v/>
      </c>
      <c r="AE63" s="275"/>
      <c r="AF63" s="275"/>
      <c r="AG63" s="273"/>
      <c r="AH63" s="273"/>
      <c r="AI63" s="276" t="str">
        <f t="shared" si="7"/>
        <v/>
      </c>
      <c r="AJ63" s="276"/>
      <c r="AK63" s="273"/>
      <c r="AL63" s="273"/>
      <c r="AM63" s="275" t="str">
        <f t="shared" si="8"/>
        <v/>
      </c>
      <c r="AN63" s="273"/>
      <c r="AO63" s="276" t="str">
        <f t="shared" si="9"/>
        <v/>
      </c>
      <c r="AP63" s="276"/>
      <c r="AQ63" s="275" t="str">
        <f t="shared" si="10"/>
        <v/>
      </c>
      <c r="AR63" s="275"/>
      <c r="AS63" s="273"/>
      <c r="AT63" s="273"/>
      <c r="AU63" s="273"/>
    </row>
    <row r="64" spans="2:47" x14ac:dyDescent="0.2">
      <c r="B64" s="273"/>
      <c r="C64" s="273"/>
      <c r="D64" s="273"/>
      <c r="E64" s="274"/>
      <c r="F64" s="273"/>
      <c r="G64" s="273"/>
      <c r="H64" s="273"/>
      <c r="I64" s="273"/>
      <c r="J64" s="275" t="str">
        <f t="shared" si="0"/>
        <v/>
      </c>
      <c r="K64" s="275"/>
      <c r="L64" s="275" t="e">
        <f t="shared" si="1"/>
        <v>#DIV/0!</v>
      </c>
      <c r="M64" s="273"/>
      <c r="N64" s="275" t="str">
        <f t="shared" si="2"/>
        <v/>
      </c>
      <c r="O64" s="275"/>
      <c r="P64" s="275"/>
      <c r="Q64" s="273"/>
      <c r="R64" s="275" t="str">
        <f t="shared" si="3"/>
        <v/>
      </c>
      <c r="S64" s="275"/>
      <c r="T64" s="275"/>
      <c r="U64" s="273"/>
      <c r="V64" s="275" t="str">
        <f t="shared" si="4"/>
        <v/>
      </c>
      <c r="W64" s="275"/>
      <c r="X64" s="275"/>
      <c r="Y64" s="273"/>
      <c r="Z64" s="275" t="str">
        <f t="shared" si="5"/>
        <v/>
      </c>
      <c r="AA64" s="275"/>
      <c r="AB64" s="275"/>
      <c r="AC64" s="273"/>
      <c r="AD64" s="275" t="str">
        <f t="shared" si="6"/>
        <v/>
      </c>
      <c r="AE64" s="275"/>
      <c r="AF64" s="275"/>
      <c r="AG64" s="273"/>
      <c r="AH64" s="273"/>
      <c r="AI64" s="276" t="str">
        <f t="shared" si="7"/>
        <v/>
      </c>
      <c r="AJ64" s="276"/>
      <c r="AK64" s="273"/>
      <c r="AL64" s="273"/>
      <c r="AM64" s="275" t="str">
        <f t="shared" si="8"/>
        <v/>
      </c>
      <c r="AN64" s="273"/>
      <c r="AO64" s="276" t="str">
        <f t="shared" si="9"/>
        <v/>
      </c>
      <c r="AP64" s="276"/>
      <c r="AQ64" s="275" t="str">
        <f t="shared" si="10"/>
        <v/>
      </c>
      <c r="AR64" s="275"/>
      <c r="AS64" s="273"/>
      <c r="AT64" s="273"/>
      <c r="AU64" s="273"/>
    </row>
    <row r="65" spans="2:47" x14ac:dyDescent="0.2">
      <c r="B65" s="273"/>
      <c r="C65" s="273"/>
      <c r="D65" s="273"/>
      <c r="E65" s="274"/>
      <c r="F65" s="273"/>
      <c r="G65" s="273"/>
      <c r="H65" s="273"/>
      <c r="I65" s="273"/>
      <c r="J65" s="275" t="str">
        <f t="shared" si="0"/>
        <v/>
      </c>
      <c r="K65" s="275"/>
      <c r="L65" s="275" t="e">
        <f t="shared" si="1"/>
        <v>#DIV/0!</v>
      </c>
      <c r="M65" s="273"/>
      <c r="N65" s="275" t="str">
        <f t="shared" si="2"/>
        <v/>
      </c>
      <c r="O65" s="275"/>
      <c r="P65" s="275"/>
      <c r="Q65" s="273"/>
      <c r="R65" s="275" t="str">
        <f t="shared" si="3"/>
        <v/>
      </c>
      <c r="S65" s="275"/>
      <c r="T65" s="275"/>
      <c r="U65" s="273"/>
      <c r="V65" s="275" t="str">
        <f t="shared" si="4"/>
        <v/>
      </c>
      <c r="W65" s="275"/>
      <c r="X65" s="275"/>
      <c r="Y65" s="273"/>
      <c r="Z65" s="275" t="str">
        <f t="shared" si="5"/>
        <v/>
      </c>
      <c r="AA65" s="275"/>
      <c r="AB65" s="275"/>
      <c r="AC65" s="273"/>
      <c r="AD65" s="275" t="str">
        <f t="shared" si="6"/>
        <v/>
      </c>
      <c r="AE65" s="275"/>
      <c r="AF65" s="275"/>
      <c r="AG65" s="273"/>
      <c r="AH65" s="273"/>
      <c r="AI65" s="276" t="str">
        <f t="shared" si="7"/>
        <v/>
      </c>
      <c r="AJ65" s="276"/>
      <c r="AK65" s="273"/>
      <c r="AL65" s="273"/>
      <c r="AM65" s="275" t="str">
        <f t="shared" si="8"/>
        <v/>
      </c>
      <c r="AN65" s="273"/>
      <c r="AO65" s="276" t="str">
        <f t="shared" si="9"/>
        <v/>
      </c>
      <c r="AP65" s="276"/>
      <c r="AQ65" s="275" t="str">
        <f t="shared" si="10"/>
        <v/>
      </c>
      <c r="AR65" s="275"/>
      <c r="AS65" s="273"/>
      <c r="AT65" s="273"/>
      <c r="AU65" s="273"/>
    </row>
    <row r="66" spans="2:47" x14ac:dyDescent="0.2">
      <c r="B66" s="273"/>
      <c r="C66" s="273"/>
      <c r="D66" s="273"/>
      <c r="E66" s="274"/>
      <c r="F66" s="273"/>
      <c r="G66" s="273"/>
      <c r="H66" s="273"/>
      <c r="I66" s="273"/>
      <c r="J66" s="275" t="str">
        <f t="shared" si="0"/>
        <v/>
      </c>
      <c r="K66" s="275"/>
      <c r="L66" s="275" t="e">
        <f t="shared" si="1"/>
        <v>#DIV/0!</v>
      </c>
      <c r="M66" s="273"/>
      <c r="N66" s="275" t="str">
        <f t="shared" si="2"/>
        <v/>
      </c>
      <c r="O66" s="275"/>
      <c r="P66" s="275"/>
      <c r="Q66" s="273"/>
      <c r="R66" s="275" t="str">
        <f t="shared" si="3"/>
        <v/>
      </c>
      <c r="S66" s="275"/>
      <c r="T66" s="275"/>
      <c r="U66" s="273"/>
      <c r="V66" s="275" t="str">
        <f t="shared" si="4"/>
        <v/>
      </c>
      <c r="W66" s="275"/>
      <c r="X66" s="275"/>
      <c r="Y66" s="273"/>
      <c r="Z66" s="275" t="str">
        <f t="shared" si="5"/>
        <v/>
      </c>
      <c r="AA66" s="275"/>
      <c r="AB66" s="275"/>
      <c r="AC66" s="273"/>
      <c r="AD66" s="275" t="str">
        <f t="shared" si="6"/>
        <v/>
      </c>
      <c r="AE66" s="275"/>
      <c r="AF66" s="275"/>
      <c r="AG66" s="273"/>
      <c r="AH66" s="273"/>
      <c r="AI66" s="276" t="str">
        <f t="shared" si="7"/>
        <v/>
      </c>
      <c r="AJ66" s="276"/>
      <c r="AK66" s="273"/>
      <c r="AL66" s="273"/>
      <c r="AM66" s="275" t="str">
        <f t="shared" si="8"/>
        <v/>
      </c>
      <c r="AN66" s="273"/>
      <c r="AO66" s="276" t="str">
        <f t="shared" si="9"/>
        <v/>
      </c>
      <c r="AP66" s="276"/>
      <c r="AQ66" s="275" t="str">
        <f t="shared" si="10"/>
        <v/>
      </c>
      <c r="AR66" s="275"/>
      <c r="AS66" s="273"/>
      <c r="AT66" s="273"/>
      <c r="AU66" s="273"/>
    </row>
    <row r="67" spans="2:47" x14ac:dyDescent="0.2">
      <c r="B67" s="273"/>
      <c r="C67" s="273"/>
      <c r="D67" s="273"/>
      <c r="E67" s="274"/>
      <c r="F67" s="273"/>
      <c r="G67" s="273"/>
      <c r="H67" s="273"/>
      <c r="I67" s="273"/>
      <c r="J67" s="275" t="str">
        <f t="shared" si="0"/>
        <v/>
      </c>
      <c r="K67" s="275"/>
      <c r="L67" s="275" t="e">
        <f t="shared" si="1"/>
        <v>#DIV/0!</v>
      </c>
      <c r="M67" s="273"/>
      <c r="N67" s="275" t="str">
        <f t="shared" si="2"/>
        <v/>
      </c>
      <c r="O67" s="275"/>
      <c r="P67" s="275"/>
      <c r="Q67" s="273"/>
      <c r="R67" s="275" t="str">
        <f t="shared" si="3"/>
        <v/>
      </c>
      <c r="S67" s="275"/>
      <c r="T67" s="275"/>
      <c r="U67" s="273"/>
      <c r="V67" s="275" t="str">
        <f t="shared" si="4"/>
        <v/>
      </c>
      <c r="W67" s="275"/>
      <c r="X67" s="275"/>
      <c r="Y67" s="273"/>
      <c r="Z67" s="275" t="str">
        <f t="shared" si="5"/>
        <v/>
      </c>
      <c r="AA67" s="275"/>
      <c r="AB67" s="275"/>
      <c r="AC67" s="273"/>
      <c r="AD67" s="275" t="str">
        <f t="shared" si="6"/>
        <v/>
      </c>
      <c r="AE67" s="275"/>
      <c r="AF67" s="275"/>
      <c r="AG67" s="273"/>
      <c r="AH67" s="273"/>
      <c r="AI67" s="276" t="str">
        <f t="shared" si="7"/>
        <v/>
      </c>
      <c r="AJ67" s="276"/>
      <c r="AK67" s="273"/>
      <c r="AL67" s="273"/>
      <c r="AM67" s="275" t="str">
        <f t="shared" si="8"/>
        <v/>
      </c>
      <c r="AN67" s="273"/>
      <c r="AO67" s="276" t="str">
        <f t="shared" si="9"/>
        <v/>
      </c>
      <c r="AP67" s="276"/>
      <c r="AQ67" s="275" t="str">
        <f t="shared" si="10"/>
        <v/>
      </c>
      <c r="AR67" s="275"/>
      <c r="AS67" s="273"/>
      <c r="AT67" s="273"/>
      <c r="AU67" s="273"/>
    </row>
    <row r="68" spans="2:47" x14ac:dyDescent="0.2">
      <c r="B68" s="273"/>
      <c r="C68" s="273"/>
      <c r="D68" s="273"/>
      <c r="E68" s="274"/>
      <c r="F68" s="273"/>
      <c r="G68" s="273"/>
      <c r="H68" s="273"/>
      <c r="I68" s="273"/>
      <c r="J68" s="275" t="str">
        <f t="shared" si="0"/>
        <v/>
      </c>
      <c r="K68" s="275"/>
      <c r="L68" s="275" t="e">
        <f t="shared" si="1"/>
        <v>#DIV/0!</v>
      </c>
      <c r="M68" s="273"/>
      <c r="N68" s="275" t="str">
        <f t="shared" si="2"/>
        <v/>
      </c>
      <c r="O68" s="275"/>
      <c r="P68" s="275"/>
      <c r="Q68" s="273"/>
      <c r="R68" s="275" t="str">
        <f t="shared" si="3"/>
        <v/>
      </c>
      <c r="S68" s="275"/>
      <c r="T68" s="275"/>
      <c r="U68" s="273"/>
      <c r="V68" s="275" t="str">
        <f t="shared" si="4"/>
        <v/>
      </c>
      <c r="W68" s="275"/>
      <c r="X68" s="275"/>
      <c r="Y68" s="273"/>
      <c r="Z68" s="275" t="str">
        <f t="shared" si="5"/>
        <v/>
      </c>
      <c r="AA68" s="275"/>
      <c r="AB68" s="275"/>
      <c r="AC68" s="273"/>
      <c r="AD68" s="275" t="str">
        <f t="shared" si="6"/>
        <v/>
      </c>
      <c r="AE68" s="275"/>
      <c r="AF68" s="275"/>
      <c r="AG68" s="273"/>
      <c r="AH68" s="273"/>
      <c r="AI68" s="276" t="str">
        <f t="shared" si="7"/>
        <v/>
      </c>
      <c r="AJ68" s="276"/>
      <c r="AK68" s="273"/>
      <c r="AL68" s="273"/>
      <c r="AM68" s="275" t="str">
        <f t="shared" si="8"/>
        <v/>
      </c>
      <c r="AN68" s="273"/>
      <c r="AO68" s="276" t="str">
        <f t="shared" si="9"/>
        <v/>
      </c>
      <c r="AP68" s="276"/>
      <c r="AQ68" s="275" t="str">
        <f t="shared" si="10"/>
        <v/>
      </c>
      <c r="AR68" s="275"/>
      <c r="AS68" s="273"/>
      <c r="AT68" s="273"/>
      <c r="AU68" s="273"/>
    </row>
    <row r="69" spans="2:47" x14ac:dyDescent="0.2">
      <c r="B69" s="273"/>
      <c r="C69" s="273"/>
      <c r="D69" s="273"/>
      <c r="E69" s="274"/>
      <c r="F69" s="273"/>
      <c r="G69" s="273"/>
      <c r="H69" s="273"/>
      <c r="I69" s="273"/>
      <c r="J69" s="275" t="str">
        <f t="shared" si="0"/>
        <v/>
      </c>
      <c r="K69" s="275"/>
      <c r="L69" s="275" t="e">
        <f t="shared" si="1"/>
        <v>#DIV/0!</v>
      </c>
      <c r="M69" s="273"/>
      <c r="N69" s="275" t="str">
        <f t="shared" si="2"/>
        <v/>
      </c>
      <c r="O69" s="275"/>
      <c r="P69" s="275"/>
      <c r="Q69" s="273"/>
      <c r="R69" s="275" t="str">
        <f t="shared" si="3"/>
        <v/>
      </c>
      <c r="S69" s="275"/>
      <c r="T69" s="275"/>
      <c r="U69" s="273"/>
      <c r="V69" s="275" t="str">
        <f t="shared" si="4"/>
        <v/>
      </c>
      <c r="W69" s="275"/>
      <c r="X69" s="275"/>
      <c r="Y69" s="273"/>
      <c r="Z69" s="275" t="str">
        <f t="shared" si="5"/>
        <v/>
      </c>
      <c r="AA69" s="275"/>
      <c r="AB69" s="275"/>
      <c r="AC69" s="273"/>
      <c r="AD69" s="275" t="str">
        <f t="shared" si="6"/>
        <v/>
      </c>
      <c r="AE69" s="275"/>
      <c r="AF69" s="275"/>
      <c r="AG69" s="273"/>
      <c r="AH69" s="273"/>
      <c r="AI69" s="276" t="str">
        <f t="shared" si="7"/>
        <v/>
      </c>
      <c r="AJ69" s="276"/>
      <c r="AK69" s="273"/>
      <c r="AL69" s="273"/>
      <c r="AM69" s="275" t="str">
        <f t="shared" si="8"/>
        <v/>
      </c>
      <c r="AN69" s="273"/>
      <c r="AO69" s="276" t="str">
        <f t="shared" si="9"/>
        <v/>
      </c>
      <c r="AP69" s="276"/>
      <c r="AQ69" s="275" t="str">
        <f t="shared" si="10"/>
        <v/>
      </c>
      <c r="AR69" s="275"/>
      <c r="AS69" s="273"/>
      <c r="AT69" s="273"/>
      <c r="AU69" s="273"/>
    </row>
    <row r="70" spans="2:47" x14ac:dyDescent="0.2">
      <c r="B70" s="273"/>
      <c r="C70" s="273"/>
      <c r="D70" s="273"/>
      <c r="E70" s="274"/>
      <c r="F70" s="273"/>
      <c r="G70" s="273"/>
      <c r="H70" s="273"/>
      <c r="I70" s="273"/>
      <c r="J70" s="275" t="str">
        <f t="shared" si="0"/>
        <v/>
      </c>
      <c r="K70" s="275"/>
      <c r="L70" s="275" t="e">
        <f t="shared" si="1"/>
        <v>#DIV/0!</v>
      </c>
      <c r="M70" s="273"/>
      <c r="N70" s="275" t="str">
        <f t="shared" si="2"/>
        <v/>
      </c>
      <c r="O70" s="275"/>
      <c r="P70" s="275"/>
      <c r="Q70" s="273"/>
      <c r="R70" s="275" t="str">
        <f t="shared" si="3"/>
        <v/>
      </c>
      <c r="S70" s="275"/>
      <c r="T70" s="275"/>
      <c r="U70" s="273"/>
      <c r="V70" s="275" t="str">
        <f t="shared" si="4"/>
        <v/>
      </c>
      <c r="W70" s="275"/>
      <c r="X70" s="275"/>
      <c r="Y70" s="273"/>
      <c r="Z70" s="275" t="str">
        <f t="shared" si="5"/>
        <v/>
      </c>
      <c r="AA70" s="275"/>
      <c r="AB70" s="275"/>
      <c r="AC70" s="273"/>
      <c r="AD70" s="275" t="str">
        <f t="shared" si="6"/>
        <v/>
      </c>
      <c r="AE70" s="275"/>
      <c r="AF70" s="275"/>
      <c r="AG70" s="273"/>
      <c r="AH70" s="273"/>
      <c r="AI70" s="276" t="str">
        <f t="shared" si="7"/>
        <v/>
      </c>
      <c r="AJ70" s="276"/>
      <c r="AK70" s="273"/>
      <c r="AL70" s="273"/>
      <c r="AM70" s="275" t="str">
        <f t="shared" si="8"/>
        <v/>
      </c>
      <c r="AN70" s="273"/>
      <c r="AO70" s="276" t="str">
        <f t="shared" si="9"/>
        <v/>
      </c>
      <c r="AP70" s="276"/>
      <c r="AQ70" s="275" t="str">
        <f t="shared" si="10"/>
        <v/>
      </c>
      <c r="AR70" s="275"/>
      <c r="AS70" s="273"/>
      <c r="AT70" s="273"/>
      <c r="AU70" s="273"/>
    </row>
    <row r="71" spans="2:47" x14ac:dyDescent="0.2">
      <c r="B71" s="273"/>
      <c r="C71" s="273"/>
      <c r="D71" s="273"/>
      <c r="E71" s="274"/>
      <c r="F71" s="273"/>
      <c r="G71" s="273"/>
      <c r="H71" s="273"/>
      <c r="I71" s="273"/>
      <c r="J71" s="275" t="str">
        <f t="shared" ref="J71:J79" si="11">IF(C71&lt;&gt;"",AG71/$A$4/H71,"")</f>
        <v/>
      </c>
      <c r="K71" s="275"/>
      <c r="L71" s="275" t="e">
        <f t="shared" ref="L71:L79" si="12">$J$6</f>
        <v>#DIV/0!</v>
      </c>
      <c r="M71" s="273"/>
      <c r="N71" s="275" t="str">
        <f t="shared" ref="N71:N79" si="13">IF(C71&lt;&gt;"",M71/H71,"")</f>
        <v/>
      </c>
      <c r="O71" s="275"/>
      <c r="P71" s="275"/>
      <c r="Q71" s="273"/>
      <c r="R71" s="275" t="str">
        <f t="shared" ref="R71:R79" si="14">IF(C71&lt;&gt;"",Q71/H71,"")</f>
        <v/>
      </c>
      <c r="S71" s="275"/>
      <c r="T71" s="275"/>
      <c r="U71" s="273"/>
      <c r="V71" s="275" t="str">
        <f t="shared" ref="V71:V79" si="15">IF(C71&lt;&gt;"",U71/H71,"")</f>
        <v/>
      </c>
      <c r="W71" s="275"/>
      <c r="X71" s="275"/>
      <c r="Y71" s="273"/>
      <c r="Z71" s="275" t="str">
        <f t="shared" ref="Z71:Z79" si="16">IF(C71&lt;&gt;"",Y71/H71,"")</f>
        <v/>
      </c>
      <c r="AA71" s="275"/>
      <c r="AB71" s="275"/>
      <c r="AC71" s="273"/>
      <c r="AD71" s="275" t="str">
        <f t="shared" ref="AD71:AD79" si="17">IF(C71&lt;&gt;"",AC71/H71,"")</f>
        <v/>
      </c>
      <c r="AE71" s="275"/>
      <c r="AF71" s="275"/>
      <c r="AG71" s="273"/>
      <c r="AH71" s="273"/>
      <c r="AI71" s="276" t="str">
        <f t="shared" ref="AI71:AI79" si="18">IF(C71&lt;&gt;"",AG71/H71,"")</f>
        <v/>
      </c>
      <c r="AJ71" s="276"/>
      <c r="AK71" s="273"/>
      <c r="AL71" s="273"/>
      <c r="AM71" s="275" t="str">
        <f t="shared" ref="AM71:AM79" si="19">IF(C71&lt;&gt;"",AK71/$A$5/H71,"")</f>
        <v/>
      </c>
      <c r="AN71" s="273"/>
      <c r="AO71" s="276" t="str">
        <f t="shared" ref="AO71:AO79" si="20">IF(C71&lt;&gt;"",AN71/H71,"")</f>
        <v/>
      </c>
      <c r="AP71" s="276"/>
      <c r="AQ71" s="275" t="str">
        <f t="shared" ref="AQ71:AQ79" si="21">IF(C71&lt;&gt;"",AN71/$A$6/H71,"")</f>
        <v/>
      </c>
      <c r="AR71" s="275"/>
      <c r="AS71" s="273"/>
      <c r="AT71" s="273"/>
      <c r="AU71" s="273"/>
    </row>
    <row r="72" spans="2:47" x14ac:dyDescent="0.2">
      <c r="B72" s="273"/>
      <c r="C72" s="273"/>
      <c r="D72" s="273"/>
      <c r="E72" s="274"/>
      <c r="F72" s="273"/>
      <c r="G72" s="273"/>
      <c r="H72" s="273"/>
      <c r="I72" s="273"/>
      <c r="J72" s="275" t="str">
        <f t="shared" si="11"/>
        <v/>
      </c>
      <c r="K72" s="275"/>
      <c r="L72" s="275" t="e">
        <f t="shared" si="12"/>
        <v>#DIV/0!</v>
      </c>
      <c r="M72" s="273"/>
      <c r="N72" s="275" t="str">
        <f t="shared" si="13"/>
        <v/>
      </c>
      <c r="O72" s="275"/>
      <c r="P72" s="275"/>
      <c r="Q72" s="273"/>
      <c r="R72" s="275" t="str">
        <f t="shared" si="14"/>
        <v/>
      </c>
      <c r="S72" s="275"/>
      <c r="T72" s="275"/>
      <c r="U72" s="273"/>
      <c r="V72" s="275" t="str">
        <f t="shared" si="15"/>
        <v/>
      </c>
      <c r="W72" s="275"/>
      <c r="X72" s="275"/>
      <c r="Y72" s="273"/>
      <c r="Z72" s="275" t="str">
        <f t="shared" si="16"/>
        <v/>
      </c>
      <c r="AA72" s="275"/>
      <c r="AB72" s="275"/>
      <c r="AC72" s="273"/>
      <c r="AD72" s="275" t="str">
        <f t="shared" si="17"/>
        <v/>
      </c>
      <c r="AE72" s="275"/>
      <c r="AF72" s="275"/>
      <c r="AG72" s="273"/>
      <c r="AH72" s="273"/>
      <c r="AI72" s="276" t="str">
        <f t="shared" si="18"/>
        <v/>
      </c>
      <c r="AJ72" s="276"/>
      <c r="AK72" s="273"/>
      <c r="AL72" s="273"/>
      <c r="AM72" s="275" t="str">
        <f t="shared" si="19"/>
        <v/>
      </c>
      <c r="AN72" s="273"/>
      <c r="AO72" s="276" t="str">
        <f t="shared" si="20"/>
        <v/>
      </c>
      <c r="AP72" s="276"/>
      <c r="AQ72" s="275" t="str">
        <f t="shared" si="21"/>
        <v/>
      </c>
      <c r="AR72" s="275"/>
      <c r="AS72" s="273"/>
      <c r="AT72" s="273"/>
      <c r="AU72" s="273"/>
    </row>
    <row r="73" spans="2:47" x14ac:dyDescent="0.2">
      <c r="B73" s="273"/>
      <c r="C73" s="273"/>
      <c r="D73" s="273"/>
      <c r="E73" s="274"/>
      <c r="F73" s="273"/>
      <c r="G73" s="273"/>
      <c r="H73" s="273"/>
      <c r="I73" s="273"/>
      <c r="J73" s="275" t="str">
        <f t="shared" si="11"/>
        <v/>
      </c>
      <c r="K73" s="275"/>
      <c r="L73" s="275" t="e">
        <f t="shared" si="12"/>
        <v>#DIV/0!</v>
      </c>
      <c r="M73" s="273"/>
      <c r="N73" s="275" t="str">
        <f t="shared" si="13"/>
        <v/>
      </c>
      <c r="O73" s="275"/>
      <c r="P73" s="275"/>
      <c r="Q73" s="273"/>
      <c r="R73" s="275" t="str">
        <f t="shared" si="14"/>
        <v/>
      </c>
      <c r="S73" s="275"/>
      <c r="T73" s="275"/>
      <c r="U73" s="273"/>
      <c r="V73" s="275" t="str">
        <f t="shared" si="15"/>
        <v/>
      </c>
      <c r="W73" s="275"/>
      <c r="X73" s="275"/>
      <c r="Y73" s="273"/>
      <c r="Z73" s="275" t="str">
        <f t="shared" si="16"/>
        <v/>
      </c>
      <c r="AA73" s="275"/>
      <c r="AB73" s="275"/>
      <c r="AC73" s="273"/>
      <c r="AD73" s="275" t="str">
        <f t="shared" si="17"/>
        <v/>
      </c>
      <c r="AE73" s="275"/>
      <c r="AF73" s="275"/>
      <c r="AG73" s="273"/>
      <c r="AH73" s="273"/>
      <c r="AI73" s="276" t="str">
        <f t="shared" si="18"/>
        <v/>
      </c>
      <c r="AJ73" s="276"/>
      <c r="AK73" s="273"/>
      <c r="AL73" s="273"/>
      <c r="AM73" s="275" t="str">
        <f t="shared" si="19"/>
        <v/>
      </c>
      <c r="AN73" s="273"/>
      <c r="AO73" s="276" t="str">
        <f t="shared" si="20"/>
        <v/>
      </c>
      <c r="AP73" s="276"/>
      <c r="AQ73" s="275" t="str">
        <f t="shared" si="21"/>
        <v/>
      </c>
      <c r="AR73" s="275"/>
      <c r="AS73" s="273"/>
      <c r="AT73" s="273"/>
      <c r="AU73" s="273"/>
    </row>
    <row r="74" spans="2:47" x14ac:dyDescent="0.2">
      <c r="B74" s="273"/>
      <c r="C74" s="273"/>
      <c r="D74" s="273"/>
      <c r="E74" s="274"/>
      <c r="F74" s="273"/>
      <c r="G74" s="273"/>
      <c r="H74" s="273"/>
      <c r="I74" s="273"/>
      <c r="J74" s="275" t="str">
        <f t="shared" si="11"/>
        <v/>
      </c>
      <c r="K74" s="275"/>
      <c r="L74" s="275" t="e">
        <f t="shared" si="12"/>
        <v>#DIV/0!</v>
      </c>
      <c r="M74" s="273"/>
      <c r="N74" s="275" t="str">
        <f t="shared" si="13"/>
        <v/>
      </c>
      <c r="O74" s="275"/>
      <c r="P74" s="275"/>
      <c r="Q74" s="273"/>
      <c r="R74" s="275" t="str">
        <f t="shared" si="14"/>
        <v/>
      </c>
      <c r="S74" s="275"/>
      <c r="T74" s="275"/>
      <c r="U74" s="273"/>
      <c r="V74" s="275" t="str">
        <f t="shared" si="15"/>
        <v/>
      </c>
      <c r="W74" s="275"/>
      <c r="X74" s="275"/>
      <c r="Y74" s="273"/>
      <c r="Z74" s="275" t="str">
        <f t="shared" si="16"/>
        <v/>
      </c>
      <c r="AA74" s="275"/>
      <c r="AB74" s="275"/>
      <c r="AC74" s="273"/>
      <c r="AD74" s="275" t="str">
        <f t="shared" si="17"/>
        <v/>
      </c>
      <c r="AE74" s="275"/>
      <c r="AF74" s="275"/>
      <c r="AG74" s="273"/>
      <c r="AH74" s="273"/>
      <c r="AI74" s="276" t="str">
        <f t="shared" si="18"/>
        <v/>
      </c>
      <c r="AJ74" s="276"/>
      <c r="AK74" s="273"/>
      <c r="AL74" s="273"/>
      <c r="AM74" s="275" t="str">
        <f t="shared" si="19"/>
        <v/>
      </c>
      <c r="AN74" s="273"/>
      <c r="AO74" s="276" t="str">
        <f t="shared" si="20"/>
        <v/>
      </c>
      <c r="AP74" s="276"/>
      <c r="AQ74" s="275" t="str">
        <f t="shared" si="21"/>
        <v/>
      </c>
      <c r="AR74" s="275"/>
      <c r="AS74" s="273"/>
      <c r="AT74" s="273"/>
      <c r="AU74" s="273"/>
    </row>
    <row r="75" spans="2:47" x14ac:dyDescent="0.2">
      <c r="B75" s="273"/>
      <c r="C75" s="273"/>
      <c r="D75" s="273"/>
      <c r="E75" s="274"/>
      <c r="F75" s="273"/>
      <c r="G75" s="273"/>
      <c r="H75" s="273"/>
      <c r="I75" s="273"/>
      <c r="J75" s="275" t="str">
        <f t="shared" si="11"/>
        <v/>
      </c>
      <c r="K75" s="275"/>
      <c r="L75" s="275" t="e">
        <f t="shared" si="12"/>
        <v>#DIV/0!</v>
      </c>
      <c r="M75" s="273"/>
      <c r="N75" s="275" t="str">
        <f t="shared" si="13"/>
        <v/>
      </c>
      <c r="O75" s="275"/>
      <c r="P75" s="275"/>
      <c r="Q75" s="273"/>
      <c r="R75" s="275" t="str">
        <f t="shared" si="14"/>
        <v/>
      </c>
      <c r="S75" s="275"/>
      <c r="T75" s="275"/>
      <c r="U75" s="273"/>
      <c r="V75" s="275" t="str">
        <f t="shared" si="15"/>
        <v/>
      </c>
      <c r="W75" s="275"/>
      <c r="X75" s="275"/>
      <c r="Y75" s="273"/>
      <c r="Z75" s="275" t="str">
        <f t="shared" si="16"/>
        <v/>
      </c>
      <c r="AA75" s="275"/>
      <c r="AB75" s="275"/>
      <c r="AC75" s="273"/>
      <c r="AD75" s="275" t="str">
        <f t="shared" si="17"/>
        <v/>
      </c>
      <c r="AE75" s="275"/>
      <c r="AF75" s="275"/>
      <c r="AG75" s="273"/>
      <c r="AH75" s="273"/>
      <c r="AI75" s="276" t="str">
        <f t="shared" si="18"/>
        <v/>
      </c>
      <c r="AJ75" s="276"/>
      <c r="AK75" s="273"/>
      <c r="AL75" s="273"/>
      <c r="AM75" s="275" t="str">
        <f t="shared" si="19"/>
        <v/>
      </c>
      <c r="AN75" s="273"/>
      <c r="AO75" s="276" t="str">
        <f t="shared" si="20"/>
        <v/>
      </c>
      <c r="AP75" s="276"/>
      <c r="AQ75" s="275" t="str">
        <f t="shared" si="21"/>
        <v/>
      </c>
      <c r="AR75" s="275"/>
      <c r="AS75" s="273"/>
      <c r="AT75" s="273"/>
      <c r="AU75" s="273"/>
    </row>
    <row r="76" spans="2:47" x14ac:dyDescent="0.2">
      <c r="B76" s="273"/>
      <c r="C76" s="273"/>
      <c r="D76" s="273"/>
      <c r="E76" s="274"/>
      <c r="F76" s="273"/>
      <c r="G76" s="273"/>
      <c r="H76" s="273"/>
      <c r="I76" s="273"/>
      <c r="J76" s="275" t="str">
        <f t="shared" si="11"/>
        <v/>
      </c>
      <c r="K76" s="275"/>
      <c r="L76" s="275" t="e">
        <f t="shared" si="12"/>
        <v>#DIV/0!</v>
      </c>
      <c r="M76" s="273"/>
      <c r="N76" s="275" t="str">
        <f t="shared" si="13"/>
        <v/>
      </c>
      <c r="O76" s="275"/>
      <c r="P76" s="275"/>
      <c r="Q76" s="273"/>
      <c r="R76" s="275" t="str">
        <f t="shared" si="14"/>
        <v/>
      </c>
      <c r="S76" s="275"/>
      <c r="T76" s="275"/>
      <c r="U76" s="273"/>
      <c r="V76" s="275" t="str">
        <f t="shared" si="15"/>
        <v/>
      </c>
      <c r="W76" s="275"/>
      <c r="X76" s="275"/>
      <c r="Y76" s="273"/>
      <c r="Z76" s="275" t="str">
        <f t="shared" si="16"/>
        <v/>
      </c>
      <c r="AA76" s="275"/>
      <c r="AB76" s="275"/>
      <c r="AC76" s="273"/>
      <c r="AD76" s="275" t="str">
        <f t="shared" si="17"/>
        <v/>
      </c>
      <c r="AE76" s="275"/>
      <c r="AF76" s="275"/>
      <c r="AG76" s="273"/>
      <c r="AH76" s="273"/>
      <c r="AI76" s="276" t="str">
        <f t="shared" si="18"/>
        <v/>
      </c>
      <c r="AJ76" s="276"/>
      <c r="AK76" s="273"/>
      <c r="AL76" s="273"/>
      <c r="AM76" s="275" t="str">
        <f t="shared" si="19"/>
        <v/>
      </c>
      <c r="AN76" s="273"/>
      <c r="AO76" s="276" t="str">
        <f t="shared" si="20"/>
        <v/>
      </c>
      <c r="AP76" s="276"/>
      <c r="AQ76" s="275" t="str">
        <f t="shared" si="21"/>
        <v/>
      </c>
      <c r="AR76" s="275"/>
      <c r="AS76" s="273"/>
      <c r="AT76" s="273"/>
      <c r="AU76" s="273"/>
    </row>
    <row r="77" spans="2:47" x14ac:dyDescent="0.2">
      <c r="B77" s="273"/>
      <c r="C77" s="273"/>
      <c r="D77" s="273"/>
      <c r="E77" s="274"/>
      <c r="F77" s="273"/>
      <c r="G77" s="273"/>
      <c r="H77" s="273"/>
      <c r="I77" s="273"/>
      <c r="J77" s="275" t="str">
        <f t="shared" si="11"/>
        <v/>
      </c>
      <c r="K77" s="275"/>
      <c r="L77" s="275" t="e">
        <f t="shared" si="12"/>
        <v>#DIV/0!</v>
      </c>
      <c r="M77" s="273"/>
      <c r="N77" s="275" t="str">
        <f t="shared" si="13"/>
        <v/>
      </c>
      <c r="O77" s="275"/>
      <c r="P77" s="275"/>
      <c r="Q77" s="273"/>
      <c r="R77" s="275" t="str">
        <f t="shared" si="14"/>
        <v/>
      </c>
      <c r="S77" s="275"/>
      <c r="T77" s="275"/>
      <c r="U77" s="273"/>
      <c r="V77" s="275" t="str">
        <f t="shared" si="15"/>
        <v/>
      </c>
      <c r="W77" s="275"/>
      <c r="X77" s="275"/>
      <c r="Y77" s="273"/>
      <c r="Z77" s="275" t="str">
        <f t="shared" si="16"/>
        <v/>
      </c>
      <c r="AA77" s="275"/>
      <c r="AB77" s="275"/>
      <c r="AC77" s="273"/>
      <c r="AD77" s="275" t="str">
        <f t="shared" si="17"/>
        <v/>
      </c>
      <c r="AE77" s="275"/>
      <c r="AF77" s="275"/>
      <c r="AG77" s="273"/>
      <c r="AH77" s="273"/>
      <c r="AI77" s="276" t="str">
        <f t="shared" si="18"/>
        <v/>
      </c>
      <c r="AJ77" s="276"/>
      <c r="AK77" s="273"/>
      <c r="AL77" s="273"/>
      <c r="AM77" s="275" t="str">
        <f t="shared" si="19"/>
        <v/>
      </c>
      <c r="AN77" s="273"/>
      <c r="AO77" s="276" t="str">
        <f t="shared" si="20"/>
        <v/>
      </c>
      <c r="AP77" s="276"/>
      <c r="AQ77" s="275" t="str">
        <f t="shared" si="21"/>
        <v/>
      </c>
      <c r="AR77" s="275"/>
      <c r="AS77" s="273"/>
      <c r="AT77" s="273"/>
      <c r="AU77" s="273"/>
    </row>
    <row r="78" spans="2:47" x14ac:dyDescent="0.2">
      <c r="B78" s="273"/>
      <c r="C78" s="273"/>
      <c r="D78" s="273"/>
      <c r="E78" s="274"/>
      <c r="F78" s="273"/>
      <c r="G78" s="273"/>
      <c r="H78" s="273"/>
      <c r="I78" s="273"/>
      <c r="J78" s="275" t="str">
        <f t="shared" si="11"/>
        <v/>
      </c>
      <c r="K78" s="275"/>
      <c r="L78" s="275" t="e">
        <f t="shared" si="12"/>
        <v>#DIV/0!</v>
      </c>
      <c r="M78" s="273"/>
      <c r="N78" s="275" t="str">
        <f t="shared" si="13"/>
        <v/>
      </c>
      <c r="O78" s="275"/>
      <c r="P78" s="275"/>
      <c r="Q78" s="273"/>
      <c r="R78" s="275" t="str">
        <f t="shared" si="14"/>
        <v/>
      </c>
      <c r="S78" s="275"/>
      <c r="T78" s="275"/>
      <c r="U78" s="273"/>
      <c r="V78" s="275" t="str">
        <f t="shared" si="15"/>
        <v/>
      </c>
      <c r="W78" s="275"/>
      <c r="X78" s="275"/>
      <c r="Y78" s="273"/>
      <c r="Z78" s="275" t="str">
        <f t="shared" si="16"/>
        <v/>
      </c>
      <c r="AA78" s="275"/>
      <c r="AB78" s="275"/>
      <c r="AC78" s="273"/>
      <c r="AD78" s="275" t="str">
        <f t="shared" si="17"/>
        <v/>
      </c>
      <c r="AE78" s="275"/>
      <c r="AF78" s="275"/>
      <c r="AG78" s="273"/>
      <c r="AH78" s="273"/>
      <c r="AI78" s="276" t="str">
        <f t="shared" si="18"/>
        <v/>
      </c>
      <c r="AJ78" s="276"/>
      <c r="AK78" s="273"/>
      <c r="AL78" s="273"/>
      <c r="AM78" s="275" t="str">
        <f t="shared" si="19"/>
        <v/>
      </c>
      <c r="AN78" s="273"/>
      <c r="AO78" s="276" t="str">
        <f t="shared" si="20"/>
        <v/>
      </c>
      <c r="AP78" s="276"/>
      <c r="AQ78" s="275" t="str">
        <f t="shared" si="21"/>
        <v/>
      </c>
      <c r="AR78" s="275"/>
      <c r="AS78" s="273"/>
      <c r="AT78" s="273"/>
      <c r="AU78" s="273"/>
    </row>
    <row r="79" spans="2:47" x14ac:dyDescent="0.2">
      <c r="B79" s="273"/>
      <c r="C79" s="273"/>
      <c r="D79" s="273"/>
      <c r="E79" s="274"/>
      <c r="F79" s="273"/>
      <c r="G79" s="273"/>
      <c r="H79" s="273"/>
      <c r="I79" s="273"/>
      <c r="J79" s="275" t="str">
        <f t="shared" si="11"/>
        <v/>
      </c>
      <c r="K79" s="275"/>
      <c r="L79" s="275" t="e">
        <f t="shared" si="12"/>
        <v>#DIV/0!</v>
      </c>
      <c r="M79" s="273"/>
      <c r="N79" s="275" t="str">
        <f t="shared" si="13"/>
        <v/>
      </c>
      <c r="O79" s="275"/>
      <c r="P79" s="275"/>
      <c r="Q79" s="273"/>
      <c r="R79" s="275" t="str">
        <f t="shared" si="14"/>
        <v/>
      </c>
      <c r="S79" s="275"/>
      <c r="T79" s="275"/>
      <c r="U79" s="273"/>
      <c r="V79" s="275" t="str">
        <f t="shared" si="15"/>
        <v/>
      </c>
      <c r="W79" s="275"/>
      <c r="X79" s="275"/>
      <c r="Y79" s="273"/>
      <c r="Z79" s="275" t="str">
        <f t="shared" si="16"/>
        <v/>
      </c>
      <c r="AA79" s="275"/>
      <c r="AB79" s="275"/>
      <c r="AC79" s="273"/>
      <c r="AD79" s="275" t="str">
        <f t="shared" si="17"/>
        <v/>
      </c>
      <c r="AE79" s="275"/>
      <c r="AF79" s="275"/>
      <c r="AG79" s="273"/>
      <c r="AH79" s="273"/>
      <c r="AI79" s="276" t="str">
        <f t="shared" si="18"/>
        <v/>
      </c>
      <c r="AJ79" s="276"/>
      <c r="AK79" s="273"/>
      <c r="AL79" s="273"/>
      <c r="AM79" s="275" t="str">
        <f t="shared" si="19"/>
        <v/>
      </c>
      <c r="AN79" s="273"/>
      <c r="AO79" s="276" t="str">
        <f t="shared" si="20"/>
        <v/>
      </c>
      <c r="AP79" s="276"/>
      <c r="AQ79" s="275" t="str">
        <f t="shared" si="21"/>
        <v/>
      </c>
      <c r="AR79" s="275"/>
      <c r="AS79" s="273"/>
      <c r="AT79" s="273"/>
      <c r="AU79" s="273"/>
    </row>
  </sheetData>
  <sheetProtection password="C621" sheet="1" objects="1" scenarios="1"/>
  <mergeCells count="22">
    <mergeCell ref="AU4:AU5"/>
    <mergeCell ref="U4:V4"/>
    <mergeCell ref="Y4:Z4"/>
    <mergeCell ref="AC4:AD4"/>
    <mergeCell ref="AG4:AG5"/>
    <mergeCell ref="AI4:AI5"/>
    <mergeCell ref="AK4:AK5"/>
    <mergeCell ref="AM4:AM5"/>
    <mergeCell ref="AN4:AN5"/>
    <mergeCell ref="AO4:AO5"/>
    <mergeCell ref="AQ4:AQ5"/>
    <mergeCell ref="AS4:AS5"/>
    <mergeCell ref="J1:AK1"/>
    <mergeCell ref="B4:B5"/>
    <mergeCell ref="C4:C5"/>
    <mergeCell ref="D4:D5"/>
    <mergeCell ref="E4:E5"/>
    <mergeCell ref="F4:F5"/>
    <mergeCell ref="H4:H5"/>
    <mergeCell ref="J4:J5"/>
    <mergeCell ref="M4:N4"/>
    <mergeCell ref="Q4:R4"/>
  </mergeCells>
  <pageMargins left="0.7" right="0.7" top="0.75" bottom="0.75" header="0.3" footer="0.3"/>
  <pageSetup paperSize="9" scale="3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9"/>
  </sheetPr>
  <dimension ref="B2:M20"/>
  <sheetViews>
    <sheetView view="pageLayout" topLeftCell="A4" zoomScale="110" zoomScaleNormal="100" zoomScalePageLayoutView="110" workbookViewId="0">
      <selection activeCell="AN7" sqref="AN7"/>
    </sheetView>
  </sheetViews>
  <sheetFormatPr defaultColWidth="9.140625" defaultRowHeight="12.75" x14ac:dyDescent="0.2"/>
  <cols>
    <col min="1" max="1" width="2.85546875" style="133" customWidth="1"/>
    <col min="2" max="2" width="12.42578125" style="133" customWidth="1"/>
    <col min="3" max="12" width="12" style="133" customWidth="1"/>
    <col min="13" max="16384" width="9.140625" style="133"/>
  </cols>
  <sheetData>
    <row r="2" spans="2:13" ht="19.5" customHeight="1" x14ac:dyDescent="0.35">
      <c r="B2" s="515" t="s">
        <v>1091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2:13" ht="15.75" x14ac:dyDescent="0.2">
      <c r="B3" s="134" t="s">
        <v>31</v>
      </c>
      <c r="C3" s="516" t="str">
        <f>'СПИСОК КЛАССА'!E3</f>
        <v>МБОУ гимназия № 8</v>
      </c>
      <c r="D3" s="516"/>
      <c r="E3" s="516"/>
      <c r="F3" s="516"/>
      <c r="G3" s="516"/>
      <c r="H3" s="517"/>
      <c r="I3" s="517"/>
      <c r="J3" s="135"/>
      <c r="K3" s="136"/>
      <c r="L3" s="136"/>
    </row>
    <row r="4" spans="2:13" ht="9" customHeight="1" x14ac:dyDescent="0.2"/>
    <row r="5" spans="2:13" ht="15.75" x14ac:dyDescent="0.2">
      <c r="B5" s="514" t="s">
        <v>37</v>
      </c>
      <c r="C5" s="518" t="s">
        <v>65</v>
      </c>
      <c r="D5" s="518"/>
      <c r="E5" s="518"/>
      <c r="F5" s="518"/>
      <c r="G5" s="518"/>
      <c r="H5" s="518"/>
      <c r="I5" s="518"/>
      <c r="J5" s="518"/>
      <c r="K5" s="518"/>
      <c r="L5" s="518"/>
    </row>
    <row r="6" spans="2:13" ht="112.5" customHeight="1" x14ac:dyDescent="0.2">
      <c r="B6" s="514"/>
      <c r="C6" s="514" t="s">
        <v>1113</v>
      </c>
      <c r="D6" s="514"/>
      <c r="E6" s="514" t="s">
        <v>1114</v>
      </c>
      <c r="F6" s="514"/>
      <c r="G6" s="514" t="s">
        <v>1115</v>
      </c>
      <c r="H6" s="514"/>
      <c r="I6" s="514" t="s">
        <v>1116</v>
      </c>
      <c r="J6" s="514"/>
      <c r="K6" s="514" t="s">
        <v>1117</v>
      </c>
      <c r="L6" s="514"/>
    </row>
    <row r="7" spans="2:13" ht="15.75" x14ac:dyDescent="0.2">
      <c r="B7" s="514"/>
      <c r="C7" s="140" t="s">
        <v>38</v>
      </c>
      <c r="D7" s="140" t="s">
        <v>39</v>
      </c>
      <c r="E7" s="140" t="s">
        <v>38</v>
      </c>
      <c r="F7" s="140" t="s">
        <v>39</v>
      </c>
      <c r="G7" s="140" t="s">
        <v>38</v>
      </c>
      <c r="H7" s="140" t="s">
        <v>39</v>
      </c>
      <c r="I7" s="140" t="s">
        <v>38</v>
      </c>
      <c r="J7" s="140" t="s">
        <v>39</v>
      </c>
      <c r="K7" s="140" t="s">
        <v>38</v>
      </c>
      <c r="L7" s="140" t="s">
        <v>39</v>
      </c>
    </row>
    <row r="8" spans="2:13" ht="15.75" x14ac:dyDescent="0.2">
      <c r="B8" s="139">
        <f ca="1">Ответы_учащихся!$F$6</f>
        <v>16</v>
      </c>
      <c r="C8" s="139">
        <f ca="1">Ответы_учащихся!BA24</f>
        <v>2</v>
      </c>
      <c r="D8" s="141">
        <f ca="1">C8/$B$8</f>
        <v>0.125</v>
      </c>
      <c r="E8" s="139">
        <f ca="1">Ответы_учащихся!BA23</f>
        <v>3</v>
      </c>
      <c r="F8" s="141">
        <f ca="1">E8/$B$8</f>
        <v>0.1875</v>
      </c>
      <c r="G8" s="139">
        <f ca="1">Ответы_учащихся!BA22</f>
        <v>11</v>
      </c>
      <c r="H8" s="141">
        <f ca="1">G8/$B$8</f>
        <v>0.6875</v>
      </c>
      <c r="I8" s="139">
        <f ca="1">Ответы_учащихся!BA21</f>
        <v>0</v>
      </c>
      <c r="J8" s="141">
        <f ca="1">I8/$B$8</f>
        <v>0</v>
      </c>
      <c r="K8" s="139">
        <f ca="1">Ответы_учащихся!BA20</f>
        <v>0</v>
      </c>
      <c r="L8" s="141">
        <f ca="1">K8/$B$8</f>
        <v>0</v>
      </c>
      <c r="M8" s="240">
        <f ca="1">SUM(D8,F8,H8,J8,L8)</f>
        <v>1</v>
      </c>
    </row>
    <row r="9" spans="2:13" ht="15.75" x14ac:dyDescent="0.25"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2:13" ht="15.75" x14ac:dyDescent="0.25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2:13" ht="15.75" x14ac:dyDescent="0.25"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2:13" ht="15.75" x14ac:dyDescent="0.25"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2:13" ht="15.75" x14ac:dyDescent="0.25"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</row>
    <row r="14" spans="2:13" ht="15.75" x14ac:dyDescent="0.2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2:13" ht="15.75" x14ac:dyDescent="0.2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</row>
    <row r="16" spans="2:13" ht="15.75" x14ac:dyDescent="0.2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2:12" ht="15.75" x14ac:dyDescent="0.25"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2:12" ht="15.75" x14ac:dyDescent="0.25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2:12" ht="15.75" x14ac:dyDescent="0.25"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</row>
    <row r="20" spans="2:12" ht="15.75" x14ac:dyDescent="0.25"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</row>
  </sheetData>
  <sheetProtection password="C621" sheet="1" objects="1" scenarios="1" selectLockedCells="1" selectUnlockedCells="1"/>
  <dataConsolidate/>
  <mergeCells count="10">
    <mergeCell ref="B2:L2"/>
    <mergeCell ref="C3:G3"/>
    <mergeCell ref="H3:I3"/>
    <mergeCell ref="B5:B7"/>
    <mergeCell ref="C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9"/>
  </sheetPr>
  <dimension ref="A1"/>
  <sheetViews>
    <sheetView view="pageLayout" zoomScaleNormal="100" workbookViewId="0">
      <selection activeCell="AN7" sqref="AN7"/>
    </sheetView>
  </sheetViews>
  <sheetFormatPr defaultRowHeight="12.75" x14ac:dyDescent="0.2"/>
  <sheetData/>
  <sheetProtection password="C621" sheet="1" objects="1" scenarios="1"/>
  <pageMargins left="0.7" right="0.7" top="0.75" bottom="0.75" header="0.3" footer="0.3"/>
  <pageSetup paperSize="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/>
    <pageSetUpPr fitToPage="1"/>
  </sheetPr>
  <dimension ref="A4"/>
  <sheetViews>
    <sheetView view="pageLayout" topLeftCell="C1" zoomScaleNormal="100" workbookViewId="0">
      <selection activeCell="AN7" sqref="AN7"/>
    </sheetView>
  </sheetViews>
  <sheetFormatPr defaultRowHeight="12.75" x14ac:dyDescent="0.2"/>
  <sheetData>
    <row r="4" ht="15.75" customHeight="1" x14ac:dyDescent="0.2"/>
  </sheetData>
  <sheetProtection password="C621" sheet="1" objects="1" scenarios="1"/>
  <pageMargins left="0.25" right="0.25" top="0.75" bottom="0.75" header="0.3" footer="0.3"/>
  <pageSetup paperSize="9" scale="9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00B050"/>
    <pageSetUpPr fitToPage="1"/>
  </sheetPr>
  <dimension ref="A1:R11"/>
  <sheetViews>
    <sheetView workbookViewId="0">
      <selection activeCell="AN7" sqref="AN7"/>
    </sheetView>
  </sheetViews>
  <sheetFormatPr defaultRowHeight="12.75" x14ac:dyDescent="0.2"/>
  <cols>
    <col min="1" max="1" width="9.5703125" customWidth="1"/>
    <col min="2" max="2" width="11.28515625" customWidth="1"/>
    <col min="3" max="14" width="7.85546875" customWidth="1"/>
    <col min="15" max="15" width="9.7109375" customWidth="1"/>
    <col min="16" max="16" width="7.85546875" customWidth="1"/>
    <col min="17" max="18" width="9.7109375" customWidth="1"/>
  </cols>
  <sheetData>
    <row r="1" spans="1:18" ht="15.75" customHeight="1" x14ac:dyDescent="0.25">
      <c r="A1" s="521" t="s">
        <v>1092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</row>
    <row r="2" spans="1:18" ht="15.75" customHeight="1" x14ac:dyDescent="0.2">
      <c r="A2" s="314"/>
      <c r="B2" s="522" t="s">
        <v>502</v>
      </c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</row>
    <row r="3" spans="1:18" ht="15.75" x14ac:dyDescent="0.2">
      <c r="A3" s="314"/>
      <c r="B3" s="315"/>
      <c r="C3" s="315"/>
      <c r="D3" s="315"/>
      <c r="E3" s="315"/>
      <c r="F3" s="315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318"/>
    </row>
    <row r="4" spans="1:18" ht="14.25" x14ac:dyDescent="0.2">
      <c r="A4" s="523" t="s">
        <v>57</v>
      </c>
      <c r="B4" s="523"/>
      <c r="C4" s="320">
        <v>1</v>
      </c>
      <c r="D4" s="320">
        <v>2</v>
      </c>
      <c r="E4" s="320">
        <v>3</v>
      </c>
      <c r="F4" s="320">
        <v>4</v>
      </c>
      <c r="G4" s="320">
        <v>5</v>
      </c>
      <c r="H4" s="320">
        <v>6</v>
      </c>
      <c r="I4" s="320">
        <v>7</v>
      </c>
      <c r="J4" s="320">
        <v>8</v>
      </c>
      <c r="K4" s="320">
        <v>9</v>
      </c>
      <c r="L4" s="320">
        <v>10</v>
      </c>
      <c r="M4" s="320">
        <v>11</v>
      </c>
      <c r="N4" s="320">
        <v>12</v>
      </c>
      <c r="O4" s="320">
        <v>13</v>
      </c>
      <c r="P4" s="320">
        <v>14</v>
      </c>
      <c r="Q4" s="320">
        <v>15</v>
      </c>
      <c r="R4" s="320">
        <v>16</v>
      </c>
    </row>
    <row r="5" spans="1:18" ht="15" x14ac:dyDescent="0.2">
      <c r="A5" s="524" t="s">
        <v>58</v>
      </c>
      <c r="B5" s="524"/>
      <c r="C5" s="321" t="s">
        <v>60</v>
      </c>
      <c r="D5" s="321" t="s">
        <v>60</v>
      </c>
      <c r="E5" s="321" t="s">
        <v>60</v>
      </c>
      <c r="F5" s="321" t="s">
        <v>60</v>
      </c>
      <c r="G5" s="321" t="s">
        <v>60</v>
      </c>
      <c r="H5" s="321" t="s">
        <v>60</v>
      </c>
      <c r="I5" s="321" t="s">
        <v>60</v>
      </c>
      <c r="J5" s="321" t="s">
        <v>60</v>
      </c>
      <c r="K5" s="321" t="s">
        <v>60</v>
      </c>
      <c r="L5" s="321" t="s">
        <v>60</v>
      </c>
      <c r="M5" s="321" t="s">
        <v>60</v>
      </c>
      <c r="N5" s="321" t="s">
        <v>60</v>
      </c>
      <c r="O5" s="321" t="s">
        <v>61</v>
      </c>
      <c r="P5" s="321" t="s">
        <v>61</v>
      </c>
      <c r="Q5" s="321" t="s">
        <v>61</v>
      </c>
      <c r="R5" s="321" t="s">
        <v>61</v>
      </c>
    </row>
    <row r="6" spans="1:18" ht="33" customHeight="1" x14ac:dyDescent="0.2">
      <c r="A6" s="524" t="s">
        <v>500</v>
      </c>
      <c r="B6" s="524"/>
      <c r="C6" s="322" t="str">
        <f>IF(C5="Б","60-90%","40-60%")</f>
        <v>60-90%</v>
      </c>
      <c r="D6" s="322" t="str">
        <f t="shared" ref="D6:R6" si="0">IF(D5="Б","60-90%","40-60%")</f>
        <v>60-90%</v>
      </c>
      <c r="E6" s="322" t="str">
        <f t="shared" si="0"/>
        <v>60-90%</v>
      </c>
      <c r="F6" s="322" t="str">
        <f t="shared" si="0"/>
        <v>60-90%</v>
      </c>
      <c r="G6" s="322" t="str">
        <f t="shared" si="0"/>
        <v>60-90%</v>
      </c>
      <c r="H6" s="322" t="str">
        <f t="shared" si="0"/>
        <v>60-90%</v>
      </c>
      <c r="I6" s="322" t="str">
        <f t="shared" si="0"/>
        <v>60-90%</v>
      </c>
      <c r="J6" s="322" t="str">
        <f t="shared" si="0"/>
        <v>60-90%</v>
      </c>
      <c r="K6" s="322" t="str">
        <f t="shared" si="0"/>
        <v>60-90%</v>
      </c>
      <c r="L6" s="322" t="str">
        <f t="shared" si="0"/>
        <v>60-90%</v>
      </c>
      <c r="M6" s="322" t="str">
        <f t="shared" si="0"/>
        <v>60-90%</v>
      </c>
      <c r="N6" s="322" t="str">
        <f t="shared" si="0"/>
        <v>60-90%</v>
      </c>
      <c r="O6" s="322" t="str">
        <f t="shared" si="0"/>
        <v>40-60%</v>
      </c>
      <c r="P6" s="322" t="str">
        <f t="shared" si="0"/>
        <v>40-60%</v>
      </c>
      <c r="Q6" s="322" t="str">
        <f t="shared" si="0"/>
        <v>40-60%</v>
      </c>
      <c r="R6" s="321" t="str">
        <f t="shared" si="0"/>
        <v>40-60%</v>
      </c>
    </row>
    <row r="7" spans="1:18" ht="54" customHeight="1" x14ac:dyDescent="0.2">
      <c r="A7" s="519" t="s">
        <v>501</v>
      </c>
      <c r="B7" s="520"/>
      <c r="C7" s="319">
        <f ca="1">План!K9</f>
        <v>0.8125</v>
      </c>
      <c r="D7" s="319">
        <f ca="1">План!K10</f>
        <v>0.625</v>
      </c>
      <c r="E7" s="319">
        <f ca="1">План!K11</f>
        <v>0.25</v>
      </c>
      <c r="F7" s="319">
        <f ca="1">План!K12</f>
        <v>0.5</v>
      </c>
      <c r="G7" s="319">
        <f ca="1">План!K13</f>
        <v>0.4375</v>
      </c>
      <c r="H7" s="319">
        <f ca="1">План!K14</f>
        <v>0.75</v>
      </c>
      <c r="I7" s="319">
        <f ca="1">План!K15</f>
        <v>0.4375</v>
      </c>
      <c r="J7" s="319">
        <f ca="1">План!K16</f>
        <v>0.75</v>
      </c>
      <c r="K7" s="319">
        <f ca="1">План!K17</f>
        <v>0.75</v>
      </c>
      <c r="L7" s="319">
        <f ca="1">План!K18</f>
        <v>0.6875</v>
      </c>
      <c r="M7" s="319">
        <f ca="1">План!K19</f>
        <v>0.75</v>
      </c>
      <c r="N7" s="319">
        <f ca="1">План!K20</f>
        <v>0.25</v>
      </c>
      <c r="O7" s="319">
        <f ca="1">План!K21</f>
        <v>0.25</v>
      </c>
      <c r="P7" s="319">
        <f ca="1">План!K22</f>
        <v>0</v>
      </c>
      <c r="Q7" s="319">
        <f ca="1">План!K23</f>
        <v>0.125</v>
      </c>
      <c r="R7" s="319">
        <f ca="1">План!K24</f>
        <v>0</v>
      </c>
    </row>
    <row r="8" spans="1:18" x14ac:dyDescent="0.2">
      <c r="B8" s="374"/>
      <c r="C8" s="186">
        <f>IF(C6="60-90%",30,20)</f>
        <v>30</v>
      </c>
      <c r="D8" s="186">
        <f t="shared" ref="D8:R8" si="1">IF(D6="60-90%",30,20)</f>
        <v>30</v>
      </c>
      <c r="E8" s="186">
        <f t="shared" si="1"/>
        <v>30</v>
      </c>
      <c r="F8" s="186">
        <f t="shared" si="1"/>
        <v>30</v>
      </c>
      <c r="G8" s="186">
        <f t="shared" si="1"/>
        <v>30</v>
      </c>
      <c r="H8" s="186">
        <f t="shared" si="1"/>
        <v>30</v>
      </c>
      <c r="I8" s="186">
        <f t="shared" si="1"/>
        <v>30</v>
      </c>
      <c r="J8" s="186">
        <f t="shared" si="1"/>
        <v>30</v>
      </c>
      <c r="K8" s="186">
        <f t="shared" si="1"/>
        <v>30</v>
      </c>
      <c r="L8" s="186">
        <f t="shared" si="1"/>
        <v>30</v>
      </c>
      <c r="M8" s="186">
        <f t="shared" si="1"/>
        <v>30</v>
      </c>
      <c r="N8" s="186">
        <f t="shared" si="1"/>
        <v>30</v>
      </c>
      <c r="O8" s="186">
        <f t="shared" si="1"/>
        <v>20</v>
      </c>
      <c r="P8" s="186">
        <f t="shared" si="1"/>
        <v>20</v>
      </c>
      <c r="Q8" s="186">
        <f t="shared" si="1"/>
        <v>20</v>
      </c>
      <c r="R8" s="186">
        <f t="shared" si="1"/>
        <v>20</v>
      </c>
    </row>
    <row r="9" spans="1:18" x14ac:dyDescent="0.2">
      <c r="B9" s="374"/>
      <c r="C9" s="186">
        <f>IF(C6="40-60%",40,60)</f>
        <v>60</v>
      </c>
      <c r="D9" s="186">
        <f t="shared" ref="D9:R9" si="2">IF(D6="40-60%",40,60)</f>
        <v>60</v>
      </c>
      <c r="E9" s="186">
        <f t="shared" si="2"/>
        <v>60</v>
      </c>
      <c r="F9" s="186">
        <f t="shared" si="2"/>
        <v>60</v>
      </c>
      <c r="G9" s="186">
        <f t="shared" si="2"/>
        <v>60</v>
      </c>
      <c r="H9" s="186">
        <f t="shared" si="2"/>
        <v>60</v>
      </c>
      <c r="I9" s="186">
        <f t="shared" si="2"/>
        <v>60</v>
      </c>
      <c r="J9" s="186">
        <f t="shared" si="2"/>
        <v>60</v>
      </c>
      <c r="K9" s="186">
        <f t="shared" si="2"/>
        <v>60</v>
      </c>
      <c r="L9" s="186">
        <f t="shared" si="2"/>
        <v>60</v>
      </c>
      <c r="M9" s="186">
        <f t="shared" si="2"/>
        <v>60</v>
      </c>
      <c r="N9" s="186">
        <f t="shared" si="2"/>
        <v>60</v>
      </c>
      <c r="O9" s="186">
        <f t="shared" si="2"/>
        <v>40</v>
      </c>
      <c r="P9" s="186">
        <f t="shared" si="2"/>
        <v>40</v>
      </c>
      <c r="Q9" s="186">
        <f t="shared" si="2"/>
        <v>40</v>
      </c>
      <c r="R9" s="186">
        <f t="shared" si="2"/>
        <v>40</v>
      </c>
    </row>
    <row r="10" spans="1:18" x14ac:dyDescent="0.2">
      <c r="B10" s="374"/>
      <c r="C10" s="186">
        <f t="shared" ref="C10:R10" ca="1" si="3">C7*100</f>
        <v>81.25</v>
      </c>
      <c r="D10" s="186">
        <f t="shared" ca="1" si="3"/>
        <v>62.5</v>
      </c>
      <c r="E10" s="186">
        <f t="shared" ca="1" si="3"/>
        <v>25</v>
      </c>
      <c r="F10" s="186">
        <f t="shared" ca="1" si="3"/>
        <v>50</v>
      </c>
      <c r="G10" s="186">
        <f t="shared" ca="1" si="3"/>
        <v>43.75</v>
      </c>
      <c r="H10" s="186">
        <f t="shared" ca="1" si="3"/>
        <v>75</v>
      </c>
      <c r="I10" s="186">
        <f t="shared" ca="1" si="3"/>
        <v>43.75</v>
      </c>
      <c r="J10" s="186">
        <f t="shared" ca="1" si="3"/>
        <v>75</v>
      </c>
      <c r="K10" s="186">
        <f t="shared" ca="1" si="3"/>
        <v>75</v>
      </c>
      <c r="L10" s="186">
        <f t="shared" ca="1" si="3"/>
        <v>68.75</v>
      </c>
      <c r="M10" s="186">
        <f t="shared" ca="1" si="3"/>
        <v>75</v>
      </c>
      <c r="N10" s="186">
        <f t="shared" ca="1" si="3"/>
        <v>25</v>
      </c>
      <c r="O10" s="186">
        <f t="shared" ca="1" si="3"/>
        <v>25</v>
      </c>
      <c r="P10" s="186">
        <f t="shared" ca="1" si="3"/>
        <v>0</v>
      </c>
      <c r="Q10" s="186">
        <f t="shared" ca="1" si="3"/>
        <v>12.5</v>
      </c>
      <c r="R10" s="186">
        <f t="shared" ca="1" si="3"/>
        <v>0</v>
      </c>
    </row>
    <row r="11" spans="1:18" x14ac:dyDescent="0.2"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</row>
  </sheetData>
  <sheetProtection password="C621" sheet="1" objects="1" scenarios="1"/>
  <mergeCells count="6">
    <mergeCell ref="A7:B7"/>
    <mergeCell ref="A1:Q1"/>
    <mergeCell ref="B2:Q2"/>
    <mergeCell ref="A4:B4"/>
    <mergeCell ref="A5:B5"/>
    <mergeCell ref="A6:B6"/>
  </mergeCells>
  <pageMargins left="0.25" right="0.2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СПИСОК КЛАССА</vt:lpstr>
      <vt:lpstr>Ввод_данных</vt:lpstr>
      <vt:lpstr>Ответы_учащихся</vt:lpstr>
      <vt:lpstr>КЛЮЧИ</vt:lpstr>
      <vt:lpstr>Общий свод</vt:lpstr>
      <vt:lpstr>Результаты_итог</vt:lpstr>
      <vt:lpstr>Распределение_участников</vt:lpstr>
      <vt:lpstr>Размах_балла</vt:lpstr>
      <vt:lpstr>Коридор</vt:lpstr>
      <vt:lpstr>Результаты</vt:lpstr>
      <vt:lpstr>План</vt:lpstr>
      <vt:lpstr>Сравнение_части</vt:lpstr>
      <vt:lpstr>Анализ_задания</vt:lpstr>
      <vt:lpstr>Рабочий</vt:lpstr>
      <vt:lpstr>Диаграмма_рез</vt:lpstr>
      <vt:lpstr>Диаграмма_сравнение</vt:lpstr>
      <vt:lpstr>Диаграмма_задания</vt:lpstr>
      <vt:lpstr>Диаграмма_распределение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Мендель</dc:creator>
  <cp:lastModifiedBy>us</cp:lastModifiedBy>
  <cp:lastPrinted>2016-02-12T06:45:22Z</cp:lastPrinted>
  <dcterms:created xsi:type="dcterms:W3CDTF">2014-04-01T23:00:43Z</dcterms:created>
  <dcterms:modified xsi:type="dcterms:W3CDTF">2016-03-02T07:28:21Z</dcterms:modified>
</cp:coreProperties>
</file>