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\Desktop\к проверке\еще\МБОУ гимназия №8 16,17 фев\"/>
    </mc:Choice>
  </mc:AlternateContent>
  <bookViews>
    <workbookView xWindow="480" yWindow="225" windowWidth="15600" windowHeight="9855" activeTab="5"/>
  </bookViews>
  <sheets>
    <sheet name="Список" sheetId="6" r:id="rId1"/>
    <sheet name="Работа" sheetId="3" r:id="rId2"/>
    <sheet name="Протокол" sheetId="4" r:id="rId3"/>
    <sheet name="Статистика" sheetId="5" r:id="rId4"/>
    <sheet name="Ответы" sheetId="2" state="hidden" r:id="rId5"/>
    <sheet name="Отчёт" sheetId="7" r:id="rId6"/>
  </sheets>
  <calcPr calcId="152511"/>
</workbook>
</file>

<file path=xl/calcChain.xml><?xml version="1.0" encoding="utf-8"?>
<calcChain xmlns="http://schemas.openxmlformats.org/spreadsheetml/2006/main">
  <c r="BG17" i="7" l="1"/>
  <c r="BF17" i="7"/>
  <c r="BD17" i="7"/>
  <c r="AV17" i="7"/>
  <c r="AT17" i="7"/>
  <c r="AS17" i="7"/>
  <c r="AW17" i="7"/>
  <c r="D7" i="7"/>
  <c r="D9" i="7"/>
  <c r="D2" i="7"/>
  <c r="F17" i="7" s="1"/>
  <c r="D5" i="7"/>
  <c r="AH17" i="7" s="1"/>
  <c r="D8" i="7"/>
  <c r="D6" i="7"/>
  <c r="BA17" i="7" l="1"/>
  <c r="AZ17" i="7"/>
  <c r="AX17" i="7"/>
  <c r="AP17" i="7"/>
  <c r="AM17" i="7"/>
  <c r="AJ17" i="7"/>
  <c r="AI17" i="7"/>
  <c r="AO17" i="7"/>
  <c r="AQ17" i="7"/>
  <c r="AN17" i="7"/>
  <c r="AG17" i="7"/>
  <c r="AE17" i="7"/>
  <c r="D4" i="7" l="1"/>
  <c r="D3" i="7" l="1"/>
  <c r="D1" i="7"/>
  <c r="Q32" i="5"/>
  <c r="B17" i="4"/>
  <c r="B16" i="4"/>
  <c r="C4" i="3" l="1"/>
  <c r="C2" i="3"/>
  <c r="O13" i="6"/>
  <c r="O12" i="6"/>
  <c r="O11" i="6"/>
  <c r="O10" i="6"/>
  <c r="L12" i="6"/>
  <c r="J4" i="5" s="1"/>
  <c r="J3" i="5" s="1"/>
  <c r="L11" i="6"/>
  <c r="I4" i="5" s="1"/>
  <c r="I3" i="5" s="1"/>
  <c r="L10" i="6"/>
  <c r="H4" i="5" s="1"/>
  <c r="H3" i="5" s="1"/>
  <c r="L9" i="6"/>
  <c r="G4" i="5" s="1"/>
  <c r="G3" i="5" s="1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2" i="3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2" i="4"/>
  <c r="AB30" i="4" l="1"/>
  <c r="AC30" i="4"/>
  <c r="AB27" i="4"/>
  <c r="AC27" i="4"/>
  <c r="AB24" i="4"/>
  <c r="AC24" i="4"/>
  <c r="AB29" i="4"/>
  <c r="AC29" i="4"/>
  <c r="AB26" i="4"/>
  <c r="AC26" i="4"/>
  <c r="AB23" i="4"/>
  <c r="AC23" i="4"/>
  <c r="AC31" i="4"/>
  <c r="AB31" i="4"/>
  <c r="AC28" i="4"/>
  <c r="AB28" i="4"/>
  <c r="AC25" i="4"/>
  <c r="AB25" i="4"/>
  <c r="AC22" i="4"/>
  <c r="AB22" i="4"/>
  <c r="V31" i="4"/>
  <c r="Z31" i="4"/>
  <c r="Y31" i="4"/>
  <c r="X31" i="4"/>
  <c r="V27" i="4"/>
  <c r="Z27" i="4"/>
  <c r="Y27" i="4"/>
  <c r="X27" i="4"/>
  <c r="V25" i="4"/>
  <c r="Z25" i="4"/>
  <c r="Y25" i="4"/>
  <c r="X25" i="4"/>
  <c r="V21" i="4"/>
  <c r="V17" i="4"/>
  <c r="V11" i="4"/>
  <c r="V7" i="4"/>
  <c r="W30" i="4"/>
  <c r="U30" i="4"/>
  <c r="T30" i="4"/>
  <c r="S30" i="4"/>
  <c r="Q30" i="4"/>
  <c r="O30" i="4"/>
  <c r="P30" i="4"/>
  <c r="M30" i="4"/>
  <c r="K30" i="4"/>
  <c r="I30" i="4"/>
  <c r="G30" i="4"/>
  <c r="E30" i="4"/>
  <c r="R30" i="4"/>
  <c r="L30" i="4"/>
  <c r="H30" i="4"/>
  <c r="D30" i="4"/>
  <c r="N30" i="4"/>
  <c r="J30" i="4"/>
  <c r="F30" i="4"/>
  <c r="W26" i="4"/>
  <c r="U26" i="4"/>
  <c r="T26" i="4"/>
  <c r="S26" i="4"/>
  <c r="Q26" i="4"/>
  <c r="O26" i="4"/>
  <c r="P26" i="4"/>
  <c r="M26" i="4"/>
  <c r="K26" i="4"/>
  <c r="I26" i="4"/>
  <c r="G26" i="4"/>
  <c r="E26" i="4"/>
  <c r="N26" i="4"/>
  <c r="L26" i="4"/>
  <c r="H26" i="4"/>
  <c r="D26" i="4"/>
  <c r="R26" i="4"/>
  <c r="J26" i="4"/>
  <c r="F26" i="4"/>
  <c r="W22" i="4"/>
  <c r="U22" i="4"/>
  <c r="T22" i="4"/>
  <c r="S22" i="4"/>
  <c r="Q22" i="4"/>
  <c r="O22" i="4"/>
  <c r="P22" i="4"/>
  <c r="M22" i="4"/>
  <c r="K22" i="4"/>
  <c r="I22" i="4"/>
  <c r="G22" i="4"/>
  <c r="E22" i="4"/>
  <c r="R22" i="4"/>
  <c r="L22" i="4"/>
  <c r="H22" i="4"/>
  <c r="D22" i="4"/>
  <c r="N22" i="4"/>
  <c r="J22" i="4"/>
  <c r="F22" i="4"/>
  <c r="W18" i="4"/>
  <c r="U18" i="4"/>
  <c r="T18" i="4"/>
  <c r="S18" i="4"/>
  <c r="Q18" i="4"/>
  <c r="O18" i="4"/>
  <c r="M18" i="4"/>
  <c r="P18" i="4"/>
  <c r="K18" i="4"/>
  <c r="I18" i="4"/>
  <c r="G18" i="4"/>
  <c r="E18" i="4"/>
  <c r="N18" i="4"/>
  <c r="L18" i="4"/>
  <c r="H18" i="4"/>
  <c r="D18" i="4"/>
  <c r="R18" i="4"/>
  <c r="J18" i="4"/>
  <c r="F18" i="4"/>
  <c r="V2" i="4"/>
  <c r="V30" i="4"/>
  <c r="X30" i="4"/>
  <c r="Z30" i="4"/>
  <c r="Y30" i="4"/>
  <c r="V28" i="4"/>
  <c r="X28" i="4"/>
  <c r="Z28" i="4"/>
  <c r="Y28" i="4"/>
  <c r="V26" i="4"/>
  <c r="X26" i="4"/>
  <c r="Z26" i="4"/>
  <c r="Y26" i="4"/>
  <c r="V24" i="4"/>
  <c r="X24" i="4"/>
  <c r="Z24" i="4"/>
  <c r="Y24" i="4"/>
  <c r="V22" i="4"/>
  <c r="X22" i="4"/>
  <c r="Z22" i="4"/>
  <c r="Y22" i="4"/>
  <c r="V20" i="4"/>
  <c r="V18" i="4"/>
  <c r="V16" i="4"/>
  <c r="V14" i="4"/>
  <c r="V10" i="4"/>
  <c r="V8" i="4"/>
  <c r="V6" i="4"/>
  <c r="V4" i="4"/>
  <c r="T31" i="4"/>
  <c r="W31" i="4"/>
  <c r="U31" i="4"/>
  <c r="R31" i="4"/>
  <c r="P31" i="4"/>
  <c r="N31" i="4"/>
  <c r="S31" i="4"/>
  <c r="O31" i="4"/>
  <c r="L31" i="4"/>
  <c r="J31" i="4"/>
  <c r="H31" i="4"/>
  <c r="F31" i="4"/>
  <c r="K31" i="4"/>
  <c r="G31" i="4"/>
  <c r="Q31" i="4"/>
  <c r="M31" i="4"/>
  <c r="I31" i="4"/>
  <c r="E31" i="4"/>
  <c r="D31" i="4"/>
  <c r="T29" i="4"/>
  <c r="W29" i="4"/>
  <c r="U29" i="4"/>
  <c r="R29" i="4"/>
  <c r="P29" i="4"/>
  <c r="N29" i="4"/>
  <c r="Q29" i="4"/>
  <c r="L29" i="4"/>
  <c r="J29" i="4"/>
  <c r="H29" i="4"/>
  <c r="F29" i="4"/>
  <c r="D29" i="4"/>
  <c r="O29" i="4"/>
  <c r="M29" i="4"/>
  <c r="I29" i="4"/>
  <c r="E29" i="4"/>
  <c r="S29" i="4"/>
  <c r="K29" i="4"/>
  <c r="G29" i="4"/>
  <c r="T27" i="4"/>
  <c r="W27" i="4"/>
  <c r="U27" i="4"/>
  <c r="R27" i="4"/>
  <c r="P27" i="4"/>
  <c r="N27" i="4"/>
  <c r="S27" i="4"/>
  <c r="O27" i="4"/>
  <c r="L27" i="4"/>
  <c r="J27" i="4"/>
  <c r="H27" i="4"/>
  <c r="F27" i="4"/>
  <c r="D27" i="4"/>
  <c r="Q27" i="4"/>
  <c r="K27" i="4"/>
  <c r="G27" i="4"/>
  <c r="M27" i="4"/>
  <c r="I27" i="4"/>
  <c r="E27" i="4"/>
  <c r="T25" i="4"/>
  <c r="W25" i="4"/>
  <c r="U25" i="4"/>
  <c r="R25" i="4"/>
  <c r="P25" i="4"/>
  <c r="N25" i="4"/>
  <c r="Q25" i="4"/>
  <c r="L25" i="4"/>
  <c r="J25" i="4"/>
  <c r="H25" i="4"/>
  <c r="F25" i="4"/>
  <c r="D25" i="4"/>
  <c r="S25" i="4"/>
  <c r="M25" i="4"/>
  <c r="I25" i="4"/>
  <c r="E25" i="4"/>
  <c r="O25" i="4"/>
  <c r="K25" i="4"/>
  <c r="G25" i="4"/>
  <c r="T23" i="4"/>
  <c r="W23" i="4"/>
  <c r="U23" i="4"/>
  <c r="R23" i="4"/>
  <c r="P23" i="4"/>
  <c r="N23" i="4"/>
  <c r="S23" i="4"/>
  <c r="O23" i="4"/>
  <c r="L23" i="4"/>
  <c r="J23" i="4"/>
  <c r="H23" i="4"/>
  <c r="F23" i="4"/>
  <c r="D23" i="4"/>
  <c r="K23" i="4"/>
  <c r="G23" i="4"/>
  <c r="Q23" i="4"/>
  <c r="M23" i="4"/>
  <c r="I23" i="4"/>
  <c r="E23" i="4"/>
  <c r="T21" i="4"/>
  <c r="W21" i="4"/>
  <c r="U21" i="4"/>
  <c r="R21" i="4"/>
  <c r="P21" i="4"/>
  <c r="N21" i="4"/>
  <c r="Q21" i="4"/>
  <c r="L21" i="4"/>
  <c r="J21" i="4"/>
  <c r="H21" i="4"/>
  <c r="F21" i="4"/>
  <c r="D21" i="4"/>
  <c r="O21" i="4"/>
  <c r="M21" i="4"/>
  <c r="I21" i="4"/>
  <c r="E21" i="4"/>
  <c r="S21" i="4"/>
  <c r="K21" i="4"/>
  <c r="G21" i="4"/>
  <c r="T19" i="4"/>
  <c r="W19" i="4"/>
  <c r="U19" i="4"/>
  <c r="R19" i="4"/>
  <c r="P19" i="4"/>
  <c r="N19" i="4"/>
  <c r="S19" i="4"/>
  <c r="O19" i="4"/>
  <c r="L19" i="4"/>
  <c r="J19" i="4"/>
  <c r="H19" i="4"/>
  <c r="F19" i="4"/>
  <c r="D19" i="4"/>
  <c r="Q19" i="4"/>
  <c r="K19" i="4"/>
  <c r="G19" i="4"/>
  <c r="M19" i="4"/>
  <c r="I19" i="4"/>
  <c r="E19" i="4"/>
  <c r="T17" i="4"/>
  <c r="W17" i="4"/>
  <c r="U17" i="4"/>
  <c r="R17" i="4"/>
  <c r="P17" i="4"/>
  <c r="N17" i="4"/>
  <c r="Q17" i="4"/>
  <c r="M17" i="4"/>
  <c r="L17" i="4"/>
  <c r="J17" i="4"/>
  <c r="H17" i="4"/>
  <c r="F17" i="4"/>
  <c r="D17" i="4"/>
  <c r="S17" i="4"/>
  <c r="I17" i="4"/>
  <c r="E17" i="4"/>
  <c r="O17" i="4"/>
  <c r="K17" i="4"/>
  <c r="G17" i="4"/>
  <c r="T15" i="4"/>
  <c r="W15" i="4"/>
  <c r="U15" i="4"/>
  <c r="R15" i="4"/>
  <c r="P15" i="4"/>
  <c r="N15" i="4"/>
  <c r="S15" i="4"/>
  <c r="O15" i="4"/>
  <c r="L15" i="4"/>
  <c r="J15" i="4"/>
  <c r="H15" i="4"/>
  <c r="F15" i="4"/>
  <c r="D15" i="4"/>
  <c r="M15" i="4"/>
  <c r="K15" i="4"/>
  <c r="G15" i="4"/>
  <c r="Q15" i="4"/>
  <c r="I15" i="4"/>
  <c r="E15" i="4"/>
  <c r="T11" i="4"/>
  <c r="W11" i="4"/>
  <c r="U11" i="4"/>
  <c r="R11" i="4"/>
  <c r="P11" i="4"/>
  <c r="N11" i="4"/>
  <c r="Q11" i="4"/>
  <c r="M11" i="4"/>
  <c r="L11" i="4"/>
  <c r="J11" i="4"/>
  <c r="H11" i="4"/>
  <c r="F11" i="4"/>
  <c r="D11" i="4"/>
  <c r="O11" i="4"/>
  <c r="I11" i="4"/>
  <c r="E11" i="4"/>
  <c r="S11" i="4"/>
  <c r="K11" i="4"/>
  <c r="G11" i="4"/>
  <c r="T9" i="4"/>
  <c r="W9" i="4"/>
  <c r="U9" i="4"/>
  <c r="R9" i="4"/>
  <c r="P9" i="4"/>
  <c r="N9" i="4"/>
  <c r="S9" i="4"/>
  <c r="O9" i="4"/>
  <c r="L9" i="4"/>
  <c r="J9" i="4"/>
  <c r="H9" i="4"/>
  <c r="F9" i="4"/>
  <c r="D9" i="4"/>
  <c r="Q9" i="4"/>
  <c r="K9" i="4"/>
  <c r="G9" i="4"/>
  <c r="M9" i="4"/>
  <c r="I9" i="4"/>
  <c r="E9" i="4"/>
  <c r="T7" i="4"/>
  <c r="W7" i="4"/>
  <c r="U7" i="4"/>
  <c r="S7" i="4"/>
  <c r="R7" i="4"/>
  <c r="P7" i="4"/>
  <c r="N7" i="4"/>
  <c r="Q7" i="4"/>
  <c r="M7" i="4"/>
  <c r="L7" i="4"/>
  <c r="J7" i="4"/>
  <c r="H7" i="4"/>
  <c r="F7" i="4"/>
  <c r="D7" i="4"/>
  <c r="I7" i="4"/>
  <c r="E7" i="4"/>
  <c r="O7" i="4"/>
  <c r="K7" i="4"/>
  <c r="G7" i="4"/>
  <c r="T5" i="4"/>
  <c r="W5" i="4"/>
  <c r="U5" i="4"/>
  <c r="S5" i="4"/>
  <c r="R5" i="4"/>
  <c r="P5" i="4"/>
  <c r="N5" i="4"/>
  <c r="O5" i="4"/>
  <c r="L5" i="4"/>
  <c r="J5" i="4"/>
  <c r="H5" i="4"/>
  <c r="F5" i="4"/>
  <c r="D5" i="4"/>
  <c r="M5" i="4"/>
  <c r="K5" i="4"/>
  <c r="G5" i="4"/>
  <c r="Q5" i="4"/>
  <c r="I5" i="4"/>
  <c r="E5" i="4"/>
  <c r="V29" i="4"/>
  <c r="Z29" i="4"/>
  <c r="Y29" i="4"/>
  <c r="X29" i="4"/>
  <c r="V23" i="4"/>
  <c r="Z23" i="4"/>
  <c r="Y23" i="4"/>
  <c r="X23" i="4"/>
  <c r="V19" i="4"/>
  <c r="V15" i="4"/>
  <c r="V9" i="4"/>
  <c r="V5" i="4"/>
  <c r="V3" i="4"/>
  <c r="W28" i="4"/>
  <c r="U28" i="4"/>
  <c r="T28" i="4"/>
  <c r="S28" i="4"/>
  <c r="Q28" i="4"/>
  <c r="O28" i="4"/>
  <c r="R28" i="4"/>
  <c r="N28" i="4"/>
  <c r="M28" i="4"/>
  <c r="K28" i="4"/>
  <c r="I28" i="4"/>
  <c r="G28" i="4"/>
  <c r="E28" i="4"/>
  <c r="J28" i="4"/>
  <c r="F28" i="4"/>
  <c r="P28" i="4"/>
  <c r="L28" i="4"/>
  <c r="H28" i="4"/>
  <c r="D28" i="4"/>
  <c r="W24" i="4"/>
  <c r="U24" i="4"/>
  <c r="T24" i="4"/>
  <c r="S24" i="4"/>
  <c r="Q24" i="4"/>
  <c r="O24" i="4"/>
  <c r="R24" i="4"/>
  <c r="N24" i="4"/>
  <c r="M24" i="4"/>
  <c r="K24" i="4"/>
  <c r="I24" i="4"/>
  <c r="G24" i="4"/>
  <c r="E24" i="4"/>
  <c r="P24" i="4"/>
  <c r="J24" i="4"/>
  <c r="F24" i="4"/>
  <c r="L24" i="4"/>
  <c r="H24" i="4"/>
  <c r="D24" i="4"/>
  <c r="W20" i="4"/>
  <c r="U20" i="4"/>
  <c r="T20" i="4"/>
  <c r="S20" i="4"/>
  <c r="Q20" i="4"/>
  <c r="O20" i="4"/>
  <c r="R20" i="4"/>
  <c r="N20" i="4"/>
  <c r="M20" i="4"/>
  <c r="K20" i="4"/>
  <c r="I20" i="4"/>
  <c r="G20" i="4"/>
  <c r="E20" i="4"/>
  <c r="J20" i="4"/>
  <c r="F20" i="4"/>
  <c r="P20" i="4"/>
  <c r="L20" i="4"/>
  <c r="H20" i="4"/>
  <c r="D20" i="4"/>
  <c r="W16" i="4"/>
  <c r="U16" i="4"/>
  <c r="T16" i="4"/>
  <c r="S16" i="4"/>
  <c r="Q16" i="4"/>
  <c r="O16" i="4"/>
  <c r="M16" i="4"/>
  <c r="R16" i="4"/>
  <c r="N16" i="4"/>
  <c r="K16" i="4"/>
  <c r="I16" i="4"/>
  <c r="G16" i="4"/>
  <c r="E16" i="4"/>
  <c r="P16" i="4"/>
  <c r="J16" i="4"/>
  <c r="F16" i="4"/>
  <c r="L16" i="4"/>
  <c r="H16" i="4"/>
  <c r="D16" i="4"/>
  <c r="W14" i="4"/>
  <c r="U14" i="4"/>
  <c r="T14" i="4"/>
  <c r="S14" i="4"/>
  <c r="Q14" i="4"/>
  <c r="O14" i="4"/>
  <c r="M14" i="4"/>
  <c r="P14" i="4"/>
  <c r="K14" i="4"/>
  <c r="I14" i="4"/>
  <c r="G14" i="4"/>
  <c r="E14" i="4"/>
  <c r="R14" i="4"/>
  <c r="L14" i="4"/>
  <c r="H14" i="4"/>
  <c r="D14" i="4"/>
  <c r="N14" i="4"/>
  <c r="J14" i="4"/>
  <c r="F14" i="4"/>
  <c r="W10" i="4"/>
  <c r="U10" i="4"/>
  <c r="T10" i="4"/>
  <c r="S10" i="4"/>
  <c r="Q10" i="4"/>
  <c r="O10" i="4"/>
  <c r="M10" i="4"/>
  <c r="R10" i="4"/>
  <c r="N10" i="4"/>
  <c r="K10" i="4"/>
  <c r="I10" i="4"/>
  <c r="G10" i="4"/>
  <c r="E10" i="4"/>
  <c r="J10" i="4"/>
  <c r="F10" i="4"/>
  <c r="P10" i="4"/>
  <c r="L10" i="4"/>
  <c r="H10" i="4"/>
  <c r="D10" i="4"/>
  <c r="W8" i="4"/>
  <c r="U8" i="4"/>
  <c r="S8" i="4"/>
  <c r="T8" i="4"/>
  <c r="Q8" i="4"/>
  <c r="O8" i="4"/>
  <c r="M8" i="4"/>
  <c r="P8" i="4"/>
  <c r="K8" i="4"/>
  <c r="I8" i="4"/>
  <c r="G8" i="4"/>
  <c r="E8" i="4"/>
  <c r="N8" i="4"/>
  <c r="L8" i="4"/>
  <c r="H8" i="4"/>
  <c r="D8" i="4"/>
  <c r="R8" i="4"/>
  <c r="J8" i="4"/>
  <c r="F8" i="4"/>
  <c r="W6" i="4"/>
  <c r="U6" i="4"/>
  <c r="S6" i="4"/>
  <c r="T6" i="4"/>
  <c r="Q6" i="4"/>
  <c r="O6" i="4"/>
  <c r="M6" i="4"/>
  <c r="R6" i="4"/>
  <c r="N6" i="4"/>
  <c r="K6" i="4"/>
  <c r="I6" i="4"/>
  <c r="G6" i="4"/>
  <c r="E6" i="4"/>
  <c r="P6" i="4"/>
  <c r="J6" i="4"/>
  <c r="F6" i="4"/>
  <c r="L6" i="4"/>
  <c r="H6" i="4"/>
  <c r="D6" i="4"/>
  <c r="T3" i="4"/>
  <c r="W3" i="4"/>
  <c r="U3" i="4"/>
  <c r="S3" i="4"/>
  <c r="R3" i="4"/>
  <c r="P3" i="4"/>
  <c r="N3" i="4"/>
  <c r="Q3" i="4"/>
  <c r="M3" i="4"/>
  <c r="L3" i="4"/>
  <c r="J3" i="4"/>
  <c r="H3" i="4"/>
  <c r="F3" i="4"/>
  <c r="D3" i="4"/>
  <c r="O3" i="4"/>
  <c r="I3" i="4"/>
  <c r="E3" i="4"/>
  <c r="K3" i="4"/>
  <c r="G3" i="4"/>
  <c r="W4" i="4"/>
  <c r="U4" i="4"/>
  <c r="S4" i="4"/>
  <c r="T4" i="4"/>
  <c r="Q4" i="4"/>
  <c r="O4" i="4"/>
  <c r="M4" i="4"/>
  <c r="P4" i="4"/>
  <c r="K4" i="4"/>
  <c r="I4" i="4"/>
  <c r="G4" i="4"/>
  <c r="E4" i="4"/>
  <c r="R4" i="4"/>
  <c r="L4" i="4"/>
  <c r="H4" i="4"/>
  <c r="D4" i="4"/>
  <c r="N4" i="4"/>
  <c r="J4" i="4"/>
  <c r="F4" i="4"/>
  <c r="V12" i="4"/>
  <c r="W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T13" i="4"/>
  <c r="R13" i="4"/>
  <c r="P13" i="4"/>
  <c r="N13" i="4"/>
  <c r="L13" i="4"/>
  <c r="J13" i="4"/>
  <c r="H13" i="4"/>
  <c r="F13" i="4"/>
  <c r="D13" i="4"/>
  <c r="Q13" i="4"/>
  <c r="M13" i="4"/>
  <c r="K13" i="4"/>
  <c r="I13" i="4"/>
  <c r="E13" i="4"/>
  <c r="W13" i="4"/>
  <c r="U13" i="4"/>
  <c r="S13" i="4"/>
  <c r="O13" i="4"/>
  <c r="G13" i="4"/>
  <c r="V13" i="4"/>
  <c r="W2" i="4"/>
  <c r="T2" i="4"/>
  <c r="R2" i="4"/>
  <c r="P2" i="4"/>
  <c r="N2" i="4"/>
  <c r="K2" i="4"/>
  <c r="I2" i="4"/>
  <c r="U2" i="4"/>
  <c r="S2" i="4"/>
  <c r="Q2" i="4"/>
  <c r="O2" i="4"/>
  <c r="M2" i="4"/>
  <c r="J2" i="4"/>
  <c r="H2" i="4"/>
  <c r="G2" i="4"/>
  <c r="F2" i="4"/>
  <c r="E2" i="4"/>
  <c r="D2" i="4"/>
  <c r="L2" i="4"/>
  <c r="V34" i="4"/>
  <c r="T27" i="5" s="1"/>
  <c r="Q34" i="4" l="1"/>
  <c r="O27" i="5" s="1"/>
  <c r="N34" i="4"/>
  <c r="L27" i="5" s="1"/>
  <c r="P34" i="4"/>
  <c r="N27" i="5" s="1"/>
  <c r="O34" i="4"/>
  <c r="M27" i="5" s="1"/>
  <c r="U34" i="4"/>
  <c r="S27" i="5" s="1"/>
  <c r="F32" i="5" s="1"/>
  <c r="AC2" i="4"/>
  <c r="AB2" i="4"/>
  <c r="AC4" i="4"/>
  <c r="R34" i="4"/>
  <c r="P27" i="5" s="1"/>
  <c r="R32" i="5" s="1"/>
  <c r="AB4" i="4"/>
  <c r="AC5" i="4"/>
  <c r="AB5" i="4"/>
  <c r="W34" i="4"/>
  <c r="U27" i="5" s="1"/>
  <c r="H32" i="5" s="1"/>
  <c r="T33" i="4"/>
  <c r="R25" i="5" s="1"/>
  <c r="E30" i="5" s="1"/>
  <c r="S33" i="4"/>
  <c r="Q25" i="5" s="1"/>
  <c r="T34" i="4"/>
  <c r="R27" i="5" s="1"/>
  <c r="E32" i="5" s="1"/>
  <c r="R33" i="4"/>
  <c r="P25" i="5" s="1"/>
  <c r="Q33" i="4"/>
  <c r="O25" i="5" s="1"/>
  <c r="B30" i="5" s="1"/>
  <c r="AC3" i="4"/>
  <c r="AB3" i="4"/>
  <c r="S34" i="4"/>
  <c r="Q27" i="5" s="1"/>
  <c r="S32" i="5" s="1"/>
  <c r="AC6" i="4"/>
  <c r="X6" i="4"/>
  <c r="Y6" i="4" s="1"/>
  <c r="AB6" i="4"/>
  <c r="AC7" i="4"/>
  <c r="X7" i="4"/>
  <c r="Y7" i="4" s="1"/>
  <c r="AB7" i="4"/>
  <c r="AC8" i="4"/>
  <c r="X8" i="4"/>
  <c r="Y8" i="4" s="1"/>
  <c r="AB8" i="4"/>
  <c r="AC9" i="4"/>
  <c r="X9" i="4"/>
  <c r="Z9" i="4" s="1"/>
  <c r="AB9" i="4"/>
  <c r="AC10" i="4"/>
  <c r="X10" i="4"/>
  <c r="Z10" i="4" s="1"/>
  <c r="AB10" i="4"/>
  <c r="AC11" i="4"/>
  <c r="X11" i="4"/>
  <c r="Z11" i="4" s="1"/>
  <c r="AB11" i="4"/>
  <c r="AC12" i="4"/>
  <c r="X12" i="4"/>
  <c r="Z12" i="4" s="1"/>
  <c r="AB12" i="4"/>
  <c r="AC13" i="4"/>
  <c r="AB13" i="4"/>
  <c r="AC14" i="4"/>
  <c r="X14" i="4"/>
  <c r="Z14" i="4" s="1"/>
  <c r="AB14" i="4"/>
  <c r="AC15" i="4"/>
  <c r="X15" i="4"/>
  <c r="Z15" i="4" s="1"/>
  <c r="AB15" i="4"/>
  <c r="AC16" i="4"/>
  <c r="X16" i="4"/>
  <c r="Y16" i="4" s="1"/>
  <c r="AB16" i="4"/>
  <c r="AC17" i="4"/>
  <c r="X17" i="4"/>
  <c r="Y17" i="4" s="1"/>
  <c r="AB17" i="4"/>
  <c r="AC18" i="4"/>
  <c r="X18" i="4"/>
  <c r="Z18" i="4" s="1"/>
  <c r="AB18" i="4"/>
  <c r="AC19" i="4"/>
  <c r="AB19" i="4"/>
  <c r="X19" i="4"/>
  <c r="Y19" i="4" s="1"/>
  <c r="AC20" i="4"/>
  <c r="X20" i="4"/>
  <c r="Y20" i="4" s="1"/>
  <c r="AB20" i="4"/>
  <c r="AC21" i="4"/>
  <c r="X21" i="4"/>
  <c r="Z21" i="4" s="1"/>
  <c r="AB21" i="4"/>
  <c r="Y21" i="4"/>
  <c r="Z20" i="4"/>
  <c r="X13" i="4"/>
  <c r="Z13" i="4" s="1"/>
  <c r="V33" i="4"/>
  <c r="T25" i="5" s="1"/>
  <c r="G30" i="5" s="1"/>
  <c r="X5" i="4"/>
  <c r="Z5" i="4" s="1"/>
  <c r="N33" i="4"/>
  <c r="L25" i="5" s="1"/>
  <c r="X4" i="4"/>
  <c r="Y4" i="4" s="1"/>
  <c r="W33" i="4"/>
  <c r="U25" i="5" s="1"/>
  <c r="H30" i="5" s="1"/>
  <c r="U33" i="4"/>
  <c r="P33" i="4"/>
  <c r="N26" i="5" s="1"/>
  <c r="Q31" i="5" s="1"/>
  <c r="O33" i="4"/>
  <c r="M26" i="5" s="1"/>
  <c r="X3" i="4"/>
  <c r="Z3" i="4" s="1"/>
  <c r="X2" i="4"/>
  <c r="Y2" i="4" s="1"/>
  <c r="G32" i="5"/>
  <c r="B32" i="5"/>
  <c r="M34" i="4"/>
  <c r="K27" i="5" s="1"/>
  <c r="M33" i="4"/>
  <c r="L34" i="4"/>
  <c r="J27" i="5" s="1"/>
  <c r="L33" i="4"/>
  <c r="G34" i="4"/>
  <c r="E27" i="5" s="1"/>
  <c r="G33" i="4"/>
  <c r="I34" i="4"/>
  <c r="G27" i="5" s="1"/>
  <c r="I33" i="4"/>
  <c r="J34" i="4"/>
  <c r="H27" i="5" s="1"/>
  <c r="J33" i="4"/>
  <c r="K34" i="4"/>
  <c r="I27" i="5" s="1"/>
  <c r="P32" i="5" s="1"/>
  <c r="K33" i="4"/>
  <c r="F34" i="4"/>
  <c r="D27" i="5" s="1"/>
  <c r="F33" i="4"/>
  <c r="H34" i="4"/>
  <c r="F27" i="5" s="1"/>
  <c r="H33" i="4"/>
  <c r="Y14" i="4" l="1"/>
  <c r="S26" i="5"/>
  <c r="F31" i="5" s="1"/>
  <c r="Z16" i="4"/>
  <c r="Y10" i="4"/>
  <c r="C32" i="5"/>
  <c r="Y12" i="4"/>
  <c r="Z8" i="4"/>
  <c r="Y18" i="4"/>
  <c r="Z6" i="4"/>
  <c r="Z17" i="4"/>
  <c r="Y11" i="4"/>
  <c r="O26" i="5"/>
  <c r="B31" i="5" s="1"/>
  <c r="Y9" i="4"/>
  <c r="R26" i="5"/>
  <c r="E31" i="5" s="1"/>
  <c r="D32" i="5"/>
  <c r="P26" i="5"/>
  <c r="C31" i="5" s="1"/>
  <c r="Q26" i="5"/>
  <c r="D31" i="5" s="1"/>
  <c r="B13" i="7"/>
  <c r="Y13" i="4"/>
  <c r="B12" i="7"/>
  <c r="T26" i="5"/>
  <c r="G31" i="5" s="1"/>
  <c r="Z7" i="4"/>
  <c r="U26" i="5"/>
  <c r="H31" i="5" s="1"/>
  <c r="L26" i="5"/>
  <c r="Y15" i="4"/>
  <c r="N25" i="5"/>
  <c r="Q30" i="5" s="1"/>
  <c r="Z19" i="4"/>
  <c r="AA1" i="4"/>
  <c r="C30" i="5"/>
  <c r="R30" i="5"/>
  <c r="D30" i="5"/>
  <c r="S30" i="5"/>
  <c r="Y5" i="4"/>
  <c r="Z2" i="4"/>
  <c r="S25" i="5"/>
  <c r="F30" i="5" s="1"/>
  <c r="M25" i="5"/>
  <c r="Z4" i="4"/>
  <c r="Y3" i="4"/>
  <c r="I26" i="5"/>
  <c r="P31" i="5" s="1"/>
  <c r="I25" i="5"/>
  <c r="P30" i="5" s="1"/>
  <c r="E26" i="5"/>
  <c r="E25" i="5"/>
  <c r="D25" i="5"/>
  <c r="D26" i="5"/>
  <c r="G25" i="5"/>
  <c r="G26" i="5"/>
  <c r="K25" i="5"/>
  <c r="K26" i="5"/>
  <c r="F26" i="5"/>
  <c r="F25" i="5"/>
  <c r="H25" i="5"/>
  <c r="H26" i="5"/>
  <c r="J25" i="5"/>
  <c r="J26" i="5"/>
  <c r="E34" i="4"/>
  <c r="C27" i="5" s="1"/>
  <c r="E33" i="4"/>
  <c r="D34" i="4"/>
  <c r="B27" i="5" s="1"/>
  <c r="D33" i="4"/>
  <c r="R31" i="5" l="1"/>
  <c r="S31" i="5"/>
  <c r="B11" i="7"/>
  <c r="AF17" i="7" s="1"/>
  <c r="AR17" i="7"/>
  <c r="H17" i="7"/>
  <c r="BB17" i="7"/>
  <c r="AA2" i="4"/>
  <c r="C52" i="5" s="1"/>
  <c r="AA21" i="4"/>
  <c r="AA5" i="4"/>
  <c r="F52" i="5" s="1"/>
  <c r="AA8" i="4"/>
  <c r="I52" i="5" s="1"/>
  <c r="AA11" i="4"/>
  <c r="L52" i="5" s="1"/>
  <c r="AA14" i="4"/>
  <c r="O52" i="5" s="1"/>
  <c r="AA17" i="4"/>
  <c r="AA20" i="4"/>
  <c r="AA3" i="4"/>
  <c r="D52" i="5" s="1"/>
  <c r="AA6" i="4"/>
  <c r="G52" i="5" s="1"/>
  <c r="AA9" i="4"/>
  <c r="J52" i="5" s="1"/>
  <c r="AA12" i="4"/>
  <c r="M52" i="5" s="1"/>
  <c r="AA15" i="4"/>
  <c r="AA18" i="4"/>
  <c r="AA4" i="4"/>
  <c r="E52" i="5" s="1"/>
  <c r="AA7" i="4"/>
  <c r="H52" i="5" s="1"/>
  <c r="AA10" i="4"/>
  <c r="K52" i="5" s="1"/>
  <c r="AA13" i="4"/>
  <c r="N52" i="5" s="1"/>
  <c r="AA16" i="4"/>
  <c r="AA19" i="4"/>
  <c r="B52" i="5"/>
  <c r="B26" i="5"/>
  <c r="B25" i="5"/>
  <c r="C26" i="5"/>
  <c r="C25" i="5"/>
  <c r="BC17" i="7" l="1"/>
  <c r="AU17" i="7"/>
  <c r="BE17" i="7"/>
  <c r="G17" i="7"/>
  <c r="AL17" i="7"/>
  <c r="AY17" i="7"/>
  <c r="AK17" i="7"/>
  <c r="R52" i="5"/>
  <c r="E54" i="5" s="1"/>
  <c r="T52" i="5"/>
  <c r="G54" i="5" s="1"/>
  <c r="V52" i="5"/>
  <c r="I54" i="5" s="1"/>
  <c r="B54" i="5"/>
  <c r="P52" i="5"/>
  <c r="C54" i="5" s="1"/>
  <c r="U52" i="5"/>
  <c r="H54" i="5" s="1"/>
  <c r="Q52" i="5"/>
  <c r="D54" i="5" s="1"/>
  <c r="S52" i="5"/>
  <c r="F54" i="5" s="1"/>
  <c r="Y34" i="4"/>
  <c r="Y35" i="4"/>
  <c r="Z35" i="4" s="1"/>
  <c r="Y33" i="4"/>
  <c r="Y36" i="4"/>
  <c r="Z36" i="4" s="1"/>
  <c r="Z33" i="4" l="1"/>
  <c r="C3" i="5" s="1"/>
  <c r="B14" i="7"/>
  <c r="E17" i="7" s="1"/>
  <c r="Z34" i="4"/>
  <c r="D3" i="5" s="1"/>
  <c r="D4" i="5"/>
  <c r="E3" i="5"/>
  <c r="E4" i="5"/>
  <c r="F3" i="5"/>
  <c r="F4" i="5"/>
  <c r="C4" i="5"/>
</calcChain>
</file>

<file path=xl/sharedStrings.xml><?xml version="1.0" encoding="utf-8"?>
<sst xmlns="http://schemas.openxmlformats.org/spreadsheetml/2006/main" count="216" uniqueCount="110">
  <si>
    <t>№ П.П</t>
  </si>
  <si>
    <t>ФИО</t>
  </si>
  <si>
    <t>Вариант</t>
  </si>
  <si>
    <t>№ Задания</t>
  </si>
  <si>
    <t>Номер варианта</t>
  </si>
  <si>
    <t>Ответ</t>
  </si>
  <si>
    <t>Ответы</t>
  </si>
  <si>
    <t>Всего баллов из 20</t>
  </si>
  <si>
    <t>Отметка</t>
  </si>
  <si>
    <t>% выполнения</t>
  </si>
  <si>
    <t>нет</t>
  </si>
  <si>
    <t>1 балл</t>
  </si>
  <si>
    <t>нет ответа</t>
  </si>
  <si>
    <t>Итого:</t>
  </si>
  <si>
    <t>"5"</t>
  </si>
  <si>
    <t>"4"</t>
  </si>
  <si>
    <t>"3"</t>
  </si>
  <si>
    <t>"2"</t>
  </si>
  <si>
    <t>% уч-ся</t>
  </si>
  <si>
    <t>кол-во уч-ся</t>
  </si>
  <si>
    <t>Результаты работы</t>
  </si>
  <si>
    <t>Решаемость заданий</t>
  </si>
  <si>
    <t>верно</t>
  </si>
  <si>
    <t>неверно</t>
  </si>
  <si>
    <t>№ задания</t>
  </si>
  <si>
    <t>Балл</t>
  </si>
  <si>
    <t>№</t>
  </si>
  <si>
    <t>I</t>
  </si>
  <si>
    <t>II</t>
  </si>
  <si>
    <t>Кол-во учащихся</t>
  </si>
  <si>
    <t>Варианты</t>
  </si>
  <si>
    <t>Отметка за пред.семестр</t>
  </si>
  <si>
    <t>кол-во</t>
  </si>
  <si>
    <t>Отметки за пред.семестр</t>
  </si>
  <si>
    <t>Набранные баллы</t>
  </si>
  <si>
    <t>баллы</t>
  </si>
  <si>
    <t>%уч-ся</t>
  </si>
  <si>
    <t>Статус изучения предмета</t>
  </si>
  <si>
    <t>профильное</t>
  </si>
  <si>
    <t>общеобразовательное</t>
  </si>
  <si>
    <t>углублённое</t>
  </si>
  <si>
    <t>другое</t>
  </si>
  <si>
    <t>1.3.4.1.3.2 Башмаков М.И. Математика (базовый уровень) 11 кл. Образовательно-издательский центр «Академия»</t>
  </si>
  <si>
    <t>1.3.4.1.5.2 Козлов В.В., Никитин А.А., Белоносов B.C. и др./Под ред. Козлова В.В. и Никитина А.А. Математика: алгебра и начала математического анализа, геометрия (базовый и углубленный уровни) 11 кл. Русское слово</t>
  </si>
  <si>
    <t>1.3.4.1.7.2 Мордкович А.Г., Смирнова И.М. Математика: Алгебра и начала математического анализа, геометрия 11 класс (базовый уровень) 11 кл. ИОЦ «Мнемозина»</t>
  </si>
  <si>
    <t>другой</t>
  </si>
  <si>
    <t>Вид ОО</t>
  </si>
  <si>
    <t>Кол-во уроков в неделю</t>
  </si>
  <si>
    <t>Возраст учителя</t>
  </si>
  <si>
    <t>Квалификационная категория учителя</t>
  </si>
  <si>
    <t>общеобразовательная</t>
  </si>
  <si>
    <t>гимназия</t>
  </si>
  <si>
    <t>лицей</t>
  </si>
  <si>
    <t>с углублённым изучением отдельных предметов</t>
  </si>
  <si>
    <t>Менее 25</t>
  </si>
  <si>
    <t>25-29</t>
  </si>
  <si>
    <t>30-39</t>
  </si>
  <si>
    <t>40-49</t>
  </si>
  <si>
    <t>50-59</t>
  </si>
  <si>
    <t>60 и более</t>
  </si>
  <si>
    <t>Высшая</t>
  </si>
  <si>
    <t>Первая</t>
  </si>
  <si>
    <t>Вторая</t>
  </si>
  <si>
    <t>Соответствие занимаемой должности</t>
  </si>
  <si>
    <t>Не имею</t>
  </si>
  <si>
    <t>Менее 3 лет</t>
  </si>
  <si>
    <t>4-10 лет</t>
  </si>
  <si>
    <t>26-40 лет</t>
  </si>
  <si>
    <t>Более 40 лет</t>
  </si>
  <si>
    <t>Код школы</t>
  </si>
  <si>
    <t>Стаж работы учителя (общий)</t>
  </si>
  <si>
    <t>Геометрия</t>
  </si>
  <si>
    <t>Учебник по алгебре</t>
  </si>
  <si>
    <t>Учебник по геометрии</t>
  </si>
  <si>
    <t>Общий оценочный балл</t>
  </si>
  <si>
    <t>Качество знаний</t>
  </si>
  <si>
    <t>1.3.4.1.1.1 Александров А.Д., Вернер А.Л., Рыжик В.И. Геометрия (базовый и углубленный уровень) 10-11 кл. Издательство «Просвещение»</t>
  </si>
  <si>
    <t>1.3.4.1.1.3 Колягин Ю.М., Ткачёва М.В., Фёдорова Н.Е. и др. Алгебра и начала математического анализа 11 кл. Издательство «Просвещение»</t>
  </si>
  <si>
    <t>1.3.4.1.2.1 Атанасян Л.С, Бутузов В.Ф., Кадомцев С.Б. и др. Геометрия (базовый и углубленный уровень) 10-11 кл. Издательство «Просвещение»</t>
  </si>
  <si>
    <t>1.3.4.1.2.2 Алимов Ш.А., Колягин Ю.М., Ткачёва М.В. и др. Алгебра и начала математического анализа (базовый и углубленный уровень) 10-11 кл. Издательство «Просвещение»</t>
  </si>
  <si>
    <t>1.3.4.1.4.1 Бутузов В.Ф., Прасолов В.В. /Под ред. Садовничего В.А.Геометрия (базовый и углубленный уровень) 10-11 кл. Издательство «Просвещение»</t>
  </si>
  <si>
    <t>1.3.4.1.4.3 Никольский С.М., Потапов М.К., Решетников Н.Н. и др. Алгебра и начала математического анализа (базовый и углубленный уровень) 11 кл. Издательство «Просвещение»</t>
  </si>
  <si>
    <t>1.3.4.1.6.2 Мордкович А.Г., Семенов П.В.Алгебра и начала математического анализа. 11 класс (базовый и углубленный уровни) в 2 ч. 11 кл. ИОЦ «Мнемозина»</t>
  </si>
  <si>
    <t>1.3.4.1.6.4 Смирнова И.М., Смирнов В.А. Геометрия. 11 класс (базовый и углубленный уровни) 11 кл. ИОЦ «Мнемозина»</t>
  </si>
  <si>
    <t>1.3.4.1.7.3 Мордкович А.Г., Семенов П.В. Алгебра и начала математического анализа. 10-11 классы (базовый уровень) в 2 ч. 10-11 кл. ИОЦ «Мнемозина»</t>
  </si>
  <si>
    <t>1.3.4.1.7.4 Смирнова И.М. Геометрия. 10-11 класс (базовый уровень) 10-11 кл. ИОЦ «Мнемозина»</t>
  </si>
  <si>
    <t>1.3.4.1.8.2 Муравин Г.К., Муравина О.В. Алгебра и начала математического анализа (базовый уровень) 11 кл. ДРОФА</t>
  </si>
  <si>
    <t>1.3.4.1.8.3 Шарыгин И.Ф. Геометрия (базовый уровень) 10-11 кл. ДРОФА</t>
  </si>
  <si>
    <t>1.3.4.2.1.3 Пратусевич М.Я., Столбов К.М., Головин А.Н. Алгебра и начала математического анализа (углубленный уровень) 11 кл. Издательство «Просвещение»</t>
  </si>
  <si>
    <t>1.3.4.2.1.4 Александров А.Д., Вернер А.Л, Рыжик В.И. Геометрия (углубленный уровень) 11 кл. Издательство «Просвещение»</t>
  </si>
  <si>
    <t>1.3.4.2.2.2 Виленкин Н.Я., Ивашев-Мусатов О.С., Шварцбурд С.И. Алгебра и начала математического анализа (углубленный уровень) 11 кл. ИОЦ «Мнемозина»</t>
  </si>
  <si>
    <t>1.3.4.2.3.3 Муравин Г.К., Муравина О.В. Алгебра и начала математического анализа. Углубленный уровень 11 кл. ДРОФА</t>
  </si>
  <si>
    <t>1.3.4.2.3.4 Потоскуев Е.В., Звавич Л.И. Геометрия. Углубленный уровень (учебник, задачник) 11 кл. ДРОФА</t>
  </si>
  <si>
    <t>Процент верно решённых по алгебре</t>
  </si>
  <si>
    <t>Процент верно решённых по геометрии</t>
  </si>
  <si>
    <t>11-25 лет</t>
  </si>
  <si>
    <t>ВИД ОО</t>
  </si>
  <si>
    <t>Стаж работы</t>
  </si>
  <si>
    <t>П</t>
  </si>
  <si>
    <t>О</t>
  </si>
  <si>
    <t>У</t>
  </si>
  <si>
    <t>Г</t>
  </si>
  <si>
    <t>Л</t>
  </si>
  <si>
    <t>С</t>
  </si>
  <si>
    <t>В</t>
  </si>
  <si>
    <t>Вт</t>
  </si>
  <si>
    <t>Н</t>
  </si>
  <si>
    <t>_________________</t>
  </si>
  <si>
    <t>I-Вариант                                               II-Отметка за пред.семестр по алгебре</t>
  </si>
  <si>
    <t>СО1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</si>
</sst>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7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9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 applyProtection="1">
      <alignment vertical="center" textRotation="90" wrapText="1"/>
      <protection hidden="1"/>
    </xf>
    <xf numFmtId="0" fontId="0" fillId="0" borderId="1" xfId="0" applyBorder="1" applyAlignment="1" applyProtection="1">
      <alignment textRotation="90"/>
      <protection hidden="1"/>
    </xf>
    <xf numFmtId="0" fontId="0" fillId="0" borderId="1" xfId="0" applyBorder="1" applyAlignment="1" applyProtection="1">
      <alignment horizontal="center" vertical="center" textRotation="90"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protection hidden="1"/>
    </xf>
    <xf numFmtId="0" fontId="3" fillId="0" borderId="1" xfId="0" applyFont="1" applyBorder="1" applyAlignment="1" applyProtection="1"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4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0" fontId="0" fillId="0" borderId="1" xfId="0" applyNumberFormat="1" applyBorder="1" applyAlignment="1" applyProtection="1">
      <alignment horizontal="center" vertical="center"/>
      <protection hidden="1"/>
    </xf>
    <xf numFmtId="10" fontId="5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6" fillId="0" borderId="1" xfId="0" applyFont="1" applyBorder="1"/>
    <xf numFmtId="0" fontId="1" fillId="0" borderId="1" xfId="0" applyFont="1" applyBorder="1" applyAlignment="1">
      <alignment wrapText="1"/>
    </xf>
    <xf numFmtId="9" fontId="0" fillId="0" borderId="1" xfId="0" applyNumberForma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9" xfId="0" applyFont="1" applyBorder="1" applyAlignment="1" applyProtection="1">
      <alignment horizontal="center"/>
      <protection hidden="1"/>
    </xf>
    <xf numFmtId="9" fontId="0" fillId="0" borderId="10" xfId="0" applyNumberFormat="1" applyBorder="1" applyAlignment="1" applyProtection="1">
      <alignment horizontal="center"/>
      <protection hidden="1"/>
    </xf>
    <xf numFmtId="9" fontId="0" fillId="0" borderId="9" xfId="0" applyNumberForma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9" fontId="0" fillId="0" borderId="1" xfId="0" applyNumberFormat="1" applyBorder="1" applyAlignment="1" applyProtection="1">
      <alignment horizontal="center" vertical="center"/>
      <protection hidden="1"/>
    </xf>
    <xf numFmtId="9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10" fontId="0" fillId="0" borderId="9" xfId="0" applyNumberForma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9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9" fontId="0" fillId="0" borderId="9" xfId="0" applyNumberForma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9" fontId="5" fillId="0" borderId="0" xfId="0" applyNumberFormat="1" applyFont="1" applyBorder="1" applyAlignment="1" applyProtection="1">
      <alignment horizontal="center" vertical="center"/>
      <protection hidden="1"/>
    </xf>
    <xf numFmtId="9" fontId="5" fillId="0" borderId="0" xfId="0" applyNumberFormat="1" applyFont="1" applyBorder="1" applyProtection="1">
      <protection hidden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5" fillId="0" borderId="0" xfId="0" applyNumberFormat="1" applyFont="1" applyProtection="1">
      <protection hidden="1"/>
    </xf>
    <xf numFmtId="0" fontId="5" fillId="0" borderId="0" xfId="0" applyFont="1" applyBorder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4" borderId="0" xfId="0" applyFill="1"/>
    <xf numFmtId="0" fontId="0" fillId="0" borderId="0" xfId="0" applyFont="1"/>
    <xf numFmtId="0" fontId="0" fillId="0" borderId="25" xfId="0" applyBorder="1" applyAlignment="1"/>
    <xf numFmtId="0" fontId="0" fillId="0" borderId="0" xfId="0" applyAlignment="1" applyProtection="1">
      <alignment vertical="top"/>
      <protection hidden="1"/>
    </xf>
    <xf numFmtId="0" fontId="5" fillId="0" borderId="0" xfId="0" applyFont="1"/>
    <xf numFmtId="0" fontId="5" fillId="0" borderId="0" xfId="0" applyFont="1" applyAlignment="1" applyProtection="1">
      <alignment horizontal="left" vertical="center" wrapText="1"/>
      <protection hidden="1"/>
    </xf>
    <xf numFmtId="0" fontId="12" fillId="0" borderId="1" xfId="0" applyFont="1" applyBorder="1" applyAlignment="1">
      <alignment horizontal="left"/>
    </xf>
    <xf numFmtId="0" fontId="5" fillId="0" borderId="0" xfId="0" applyFont="1" applyAlignment="1"/>
    <xf numFmtId="0" fontId="6" fillId="0" borderId="0" xfId="0" applyFont="1" applyBorder="1" applyAlignment="1">
      <alignment vertical="center" wrapText="1"/>
    </xf>
    <xf numFmtId="0" fontId="0" fillId="0" borderId="0" xfId="0" applyFont="1" applyProtection="1">
      <protection hidden="1"/>
    </xf>
    <xf numFmtId="0" fontId="9" fillId="0" borderId="0" xfId="0" applyFont="1" applyBorder="1" applyAlignment="1">
      <alignment horizontal="center"/>
    </xf>
    <xf numFmtId="0" fontId="0" fillId="0" borderId="0" xfId="0" applyFont="1" applyBorder="1" applyProtection="1">
      <protection hidden="1"/>
    </xf>
    <xf numFmtId="10" fontId="5" fillId="0" borderId="0" xfId="0" applyNumberFormat="1" applyFont="1" applyBorder="1" applyProtection="1">
      <protection hidden="1"/>
    </xf>
    <xf numFmtId="10" fontId="0" fillId="0" borderId="0" xfId="0" applyNumberFormat="1" applyProtection="1">
      <protection hidden="1"/>
    </xf>
    <xf numFmtId="10" fontId="0" fillId="0" borderId="1" xfId="0" applyNumberFormat="1" applyFont="1" applyBorder="1" applyAlignment="1" applyProtection="1">
      <alignment horizontal="center"/>
      <protection hidden="1"/>
    </xf>
    <xf numFmtId="0" fontId="0" fillId="0" borderId="19" xfId="0" applyFont="1" applyBorder="1" applyProtection="1">
      <protection hidden="1"/>
    </xf>
    <xf numFmtId="10" fontId="0" fillId="0" borderId="9" xfId="0" applyNumberFormat="1" applyFont="1" applyBorder="1" applyAlignment="1" applyProtection="1">
      <alignment horizontal="center"/>
      <protection hidden="1"/>
    </xf>
    <xf numFmtId="10" fontId="0" fillId="0" borderId="12" xfId="0" applyNumberFormat="1" applyFont="1" applyBorder="1" applyAlignment="1" applyProtection="1">
      <alignment horizontal="center"/>
      <protection hidden="1"/>
    </xf>
    <xf numFmtId="10" fontId="0" fillId="0" borderId="13" xfId="0" applyNumberFormat="1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5" fillId="0" borderId="24" xfId="0" applyFont="1" applyBorder="1" applyProtection="1">
      <protection hidden="1"/>
    </xf>
    <xf numFmtId="0" fontId="5" fillId="0" borderId="26" xfId="0" applyFont="1" applyBorder="1" applyProtection="1">
      <protection hidden="1"/>
    </xf>
    <xf numFmtId="0" fontId="5" fillId="0" borderId="10" xfId="0" applyFont="1" applyBorder="1" applyProtection="1">
      <protection hidden="1"/>
    </xf>
    <xf numFmtId="0" fontId="0" fillId="0" borderId="18" xfId="0" applyFont="1" applyBorder="1" applyProtection="1">
      <protection hidden="1"/>
    </xf>
    <xf numFmtId="0" fontId="0" fillId="0" borderId="10" xfId="0" applyFont="1" applyBorder="1" applyProtection="1">
      <protection hidden="1"/>
    </xf>
    <xf numFmtId="0" fontId="5" fillId="0" borderId="21" xfId="0" applyFont="1" applyBorder="1" applyProtection="1">
      <protection hidden="1"/>
    </xf>
    <xf numFmtId="0" fontId="5" fillId="0" borderId="22" xfId="0" applyFont="1" applyBorder="1" applyProtection="1">
      <protection hidden="1"/>
    </xf>
    <xf numFmtId="0" fontId="12" fillId="0" borderId="0" xfId="0" applyFont="1" applyBorder="1" applyAlignment="1"/>
    <xf numFmtId="0" fontId="6" fillId="2" borderId="1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6" fillId="0" borderId="1" xfId="0" applyFont="1" applyBorder="1" applyAlignment="1" applyProtection="1">
      <alignment horizontal="left"/>
      <protection hidden="1"/>
    </xf>
    <xf numFmtId="0" fontId="14" fillId="0" borderId="1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10" fontId="14" fillId="0" borderId="1" xfId="0" applyNumberFormat="1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6" fillId="4" borderId="1" xfId="0" applyFont="1" applyFill="1" applyBorder="1" applyAlignment="1" applyProtection="1">
      <alignment horizontal="center"/>
      <protection locked="0" hidden="1"/>
    </xf>
    <xf numFmtId="0" fontId="6" fillId="5" borderId="1" xfId="0" applyFont="1" applyFill="1" applyBorder="1" applyAlignment="1" applyProtection="1">
      <alignment horizontal="center"/>
      <protection locked="0" hidden="1"/>
    </xf>
    <xf numFmtId="0" fontId="1" fillId="4" borderId="1" xfId="0" applyFont="1" applyFill="1" applyBorder="1" applyAlignment="1" applyProtection="1">
      <alignment horizontal="left"/>
      <protection locked="0" hidden="1"/>
    </xf>
    <xf numFmtId="0" fontId="12" fillId="5" borderId="3" xfId="0" applyFont="1" applyFill="1" applyBorder="1" applyAlignment="1" applyProtection="1">
      <alignment horizontal="center"/>
      <protection locked="0" hidden="1"/>
    </xf>
    <xf numFmtId="0" fontId="13" fillId="5" borderId="3" xfId="0" applyFont="1" applyFill="1" applyBorder="1" applyAlignment="1" applyProtection="1">
      <alignment horizontal="center"/>
      <protection locked="0" hidden="1"/>
    </xf>
    <xf numFmtId="0" fontId="7" fillId="5" borderId="1" xfId="0" applyFont="1" applyFill="1" applyBorder="1" applyAlignment="1" applyProtection="1">
      <alignment horizontal="left"/>
      <protection locked="0" hidden="1"/>
    </xf>
    <xf numFmtId="0" fontId="12" fillId="0" borderId="30" xfId="0" applyFont="1" applyBorder="1" applyAlignment="1"/>
    <xf numFmtId="0" fontId="14" fillId="4" borderId="1" xfId="0" applyFont="1" applyFill="1" applyBorder="1" applyAlignment="1" applyProtection="1">
      <alignment horizontal="center"/>
      <protection locked="0" hidden="1"/>
    </xf>
    <xf numFmtId="0" fontId="14" fillId="5" borderId="1" xfId="0" applyFont="1" applyFill="1" applyBorder="1" applyAlignment="1" applyProtection="1">
      <alignment horizontal="center"/>
      <protection locked="0" hidden="1"/>
    </xf>
    <xf numFmtId="0" fontId="14" fillId="4" borderId="0" xfId="0" applyFont="1" applyFill="1" applyAlignment="1" applyProtection="1">
      <alignment horizontal="center"/>
      <protection locked="0" hidden="1"/>
    </xf>
    <xf numFmtId="0" fontId="7" fillId="7" borderId="1" xfId="0" applyFont="1" applyFill="1" applyBorder="1" applyAlignment="1" applyProtection="1">
      <alignment horizontal="center" vertical="center"/>
      <protection hidden="1"/>
    </xf>
    <xf numFmtId="0" fontId="14" fillId="2" borderId="1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locked="0" hidden="1"/>
    </xf>
    <xf numFmtId="0" fontId="12" fillId="4" borderId="2" xfId="0" applyFont="1" applyFill="1" applyBorder="1" applyAlignment="1" applyProtection="1">
      <alignment horizontal="center"/>
      <protection locked="0" hidden="1"/>
    </xf>
    <xf numFmtId="0" fontId="5" fillId="0" borderId="0" xfId="0" applyFont="1" applyAlignment="1" applyProtection="1">
      <alignment vertical="top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2" fillId="7" borderId="1" xfId="0" applyFont="1" applyFill="1" applyBorder="1" applyAlignment="1" applyProtection="1">
      <alignment horizontal="center"/>
      <protection hidden="1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6" fillId="14" borderId="1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center"/>
      <protection hidden="1"/>
    </xf>
    <xf numFmtId="0" fontId="2" fillId="8" borderId="1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 applyAlignment="1" applyProtection="1">
      <alignment horizontal="center"/>
      <protection hidden="1"/>
    </xf>
    <xf numFmtId="0" fontId="2" fillId="12" borderId="1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protection hidden="1"/>
    </xf>
    <xf numFmtId="0" fontId="15" fillId="13" borderId="1" xfId="0" applyFont="1" applyFill="1" applyBorder="1" applyAlignment="1" applyProtection="1">
      <protection hidden="1"/>
    </xf>
    <xf numFmtId="0" fontId="15" fillId="4" borderId="1" xfId="0" applyFont="1" applyFill="1" applyBorder="1" applyProtection="1">
      <protection hidden="1"/>
    </xf>
    <xf numFmtId="0" fontId="15" fillId="6" borderId="1" xfId="0" applyFont="1" applyFill="1" applyBorder="1" applyProtection="1">
      <protection hidden="1"/>
    </xf>
    <xf numFmtId="0" fontId="15" fillId="15" borderId="1" xfId="0" applyFont="1" applyFill="1" applyBorder="1" applyProtection="1">
      <protection hidden="1"/>
    </xf>
    <xf numFmtId="0" fontId="17" fillId="0" borderId="1" xfId="0" applyFont="1" applyBorder="1" applyAlignment="1" applyProtection="1">
      <alignment horizontal="center"/>
      <protection hidden="1"/>
    </xf>
    <xf numFmtId="9" fontId="0" fillId="0" borderId="1" xfId="0" applyNumberFormat="1" applyFont="1" applyBorder="1" applyAlignment="1" applyProtection="1">
      <alignment horizontal="center"/>
      <protection hidden="1"/>
    </xf>
    <xf numFmtId="0" fontId="0" fillId="0" borderId="0" xfId="0" applyFill="1" applyBorder="1" applyAlignment="1"/>
    <xf numFmtId="0" fontId="0" fillId="13" borderId="0" xfId="0" applyFill="1" applyBorder="1" applyProtection="1">
      <protection hidden="1"/>
    </xf>
    <xf numFmtId="0" fontId="0" fillId="13" borderId="0" xfId="0" applyFill="1" applyBorder="1"/>
    <xf numFmtId="0" fontId="0" fillId="13" borderId="0" xfId="0" applyFill="1"/>
    <xf numFmtId="0" fontId="0" fillId="14" borderId="0" xfId="0" applyFill="1"/>
    <xf numFmtId="0" fontId="0" fillId="6" borderId="0" xfId="0" applyFill="1"/>
    <xf numFmtId="0" fontId="0" fillId="4" borderId="0" xfId="0" applyFill="1" applyBorder="1"/>
    <xf numFmtId="2" fontId="2" fillId="10" borderId="1" xfId="0" applyNumberFormat="1" applyFont="1" applyFill="1" applyBorder="1" applyAlignment="1" applyProtection="1">
      <alignment horizontal="center"/>
      <protection hidden="1"/>
    </xf>
    <xf numFmtId="0" fontId="0" fillId="14" borderId="0" xfId="0" applyFill="1" applyAlignment="1" applyProtection="1">
      <protection hidden="1"/>
    </xf>
    <xf numFmtId="0" fontId="0" fillId="14" borderId="31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4" borderId="4" xfId="0" applyNumberFormat="1" applyFill="1" applyBorder="1" applyAlignment="1">
      <alignment horizontal="center"/>
    </xf>
    <xf numFmtId="0" fontId="0" fillId="14" borderId="4" xfId="0" applyFill="1" applyBorder="1" applyAlignment="1">
      <alignment horizontal="center" vertical="center"/>
    </xf>
    <xf numFmtId="0" fontId="0" fillId="2" borderId="0" xfId="0" applyFont="1" applyFill="1" applyBorder="1" applyProtection="1"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0" fillId="4" borderId="1" xfId="0" applyFont="1" applyFill="1" applyBorder="1" applyAlignment="1" applyProtection="1">
      <alignment horizontal="center"/>
      <protection hidden="1"/>
    </xf>
    <xf numFmtId="0" fontId="0" fillId="6" borderId="1" xfId="0" applyFont="1" applyFill="1" applyBorder="1" applyAlignment="1" applyProtection="1">
      <alignment horizontal="center"/>
      <protection hidden="1"/>
    </xf>
    <xf numFmtId="9" fontId="0" fillId="7" borderId="1" xfId="0" applyNumberFormat="1" applyFont="1" applyFill="1" applyBorder="1" applyAlignment="1" applyProtection="1">
      <alignment horizontal="center"/>
      <protection hidden="1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5" borderId="1" xfId="0" applyFill="1" applyBorder="1" applyAlignment="1" applyProtection="1">
      <alignment horizontal="center" wrapText="1"/>
      <protection locked="0"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8" fillId="0" borderId="7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6" borderId="1" xfId="0" applyFont="1" applyFill="1" applyBorder="1" applyAlignment="1" applyProtection="1">
      <alignment horizontal="center"/>
      <protection hidden="1"/>
    </xf>
    <xf numFmtId="0" fontId="12" fillId="8" borderId="1" xfId="0" applyFont="1" applyFill="1" applyBorder="1" applyAlignment="1" applyProtection="1">
      <alignment horizontal="center"/>
      <protection hidden="1"/>
    </xf>
    <xf numFmtId="0" fontId="12" fillId="10" borderId="1" xfId="0" applyFont="1" applyFill="1" applyBorder="1" applyAlignment="1" applyProtection="1">
      <alignment horizontal="center"/>
      <protection hidden="1"/>
    </xf>
    <xf numFmtId="0" fontId="12" fillId="11" borderId="1" xfId="0" applyFont="1" applyFill="1" applyBorder="1" applyAlignment="1" applyProtection="1">
      <alignment horizontal="center"/>
      <protection hidden="1"/>
    </xf>
    <xf numFmtId="0" fontId="12" fillId="12" borderId="1" xfId="0" applyFont="1" applyFill="1" applyBorder="1" applyAlignment="1" applyProtection="1">
      <alignment horizontal="center"/>
      <protection hidden="1"/>
    </xf>
    <xf numFmtId="0" fontId="12" fillId="0" borderId="3" xfId="0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12" fillId="0" borderId="29" xfId="0" applyFont="1" applyBorder="1" applyAlignment="1" applyProtection="1">
      <alignment horizontal="center"/>
      <protection hidden="1"/>
    </xf>
    <xf numFmtId="0" fontId="12" fillId="7" borderId="4" xfId="0" applyFont="1" applyFill="1" applyBorder="1" applyAlignment="1" applyProtection="1">
      <alignment horizontal="center"/>
      <protection hidden="1"/>
    </xf>
    <xf numFmtId="0" fontId="12" fillId="14" borderId="3" xfId="0" applyFont="1" applyFill="1" applyBorder="1" applyAlignment="1" applyProtection="1">
      <alignment horizontal="center"/>
      <protection hidden="1"/>
    </xf>
    <xf numFmtId="0" fontId="12" fillId="14" borderId="28" xfId="0" applyFont="1" applyFill="1" applyBorder="1" applyAlignment="1" applyProtection="1">
      <alignment horizontal="center"/>
      <protection hidden="1"/>
    </xf>
    <xf numFmtId="0" fontId="12" fillId="14" borderId="29" xfId="0" applyFont="1" applyFill="1" applyBorder="1" applyAlignment="1" applyProtection="1">
      <alignment horizontal="center"/>
      <protection hidden="1"/>
    </xf>
    <xf numFmtId="0" fontId="12" fillId="9" borderId="1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00FFCC"/>
      <color rgb="FF66FF66"/>
      <color rgb="FF99FF99"/>
      <color rgb="FF66FFFF"/>
      <color rgb="FFFF00FF"/>
      <color rgb="FF3399FF"/>
      <color rgb="FFFF6600"/>
      <color rgb="FFFF33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Результаты работы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459098862642171E-2"/>
          <c:y val="0.29416229221347334"/>
          <c:w val="0.72620822397200346"/>
          <c:h val="0.64767096821230674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Статистика!$C$2:$F$2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Статистика!$C$3:$F$3</c:f>
              <c:numCache>
                <c:formatCode>0%</c:formatCode>
                <c:ptCount val="4"/>
                <c:pt idx="0">
                  <c:v>0</c:v>
                </c:pt>
                <c:pt idx="1">
                  <c:v>0.3888888888888889</c:v>
                </c:pt>
                <c:pt idx="2">
                  <c:v>0.61111111111111116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Решаемость</a:t>
            </a:r>
            <a:r>
              <a:rPr lang="ru-RU" baseline="0"/>
              <a:t> заданий</a:t>
            </a:r>
            <a:endParaRPr lang="ru-RU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144643344084873E-2"/>
          <c:y val="0.18098328972612154"/>
          <c:w val="0.8420873929220386"/>
          <c:h val="0.68921660834062404"/>
        </c:manualLayout>
      </c:layout>
      <c:bar3DChart>
        <c:barDir val="col"/>
        <c:grouping val="stacked"/>
        <c:varyColors val="0"/>
        <c:ser>
          <c:idx val="0"/>
          <c:order val="0"/>
          <c:tx>
            <c:v>Верно</c:v>
          </c:tx>
          <c:invertIfNegative val="0"/>
          <c:val>
            <c:numRef>
              <c:f>Статистика!$B$25:$U$25</c:f>
              <c:numCache>
                <c:formatCode>0.00%</c:formatCode>
                <c:ptCount val="20"/>
                <c:pt idx="0">
                  <c:v>0.83333333333333337</c:v>
                </c:pt>
                <c:pt idx="1">
                  <c:v>0.83333333333333337</c:v>
                </c:pt>
                <c:pt idx="2">
                  <c:v>0.72222222222222221</c:v>
                </c:pt>
                <c:pt idx="3">
                  <c:v>0.72222222222222221</c:v>
                </c:pt>
                <c:pt idx="4">
                  <c:v>0.22222222222222221</c:v>
                </c:pt>
                <c:pt idx="5">
                  <c:v>0.3888888888888889</c:v>
                </c:pt>
                <c:pt idx="6">
                  <c:v>0.27777777777777779</c:v>
                </c:pt>
                <c:pt idx="7">
                  <c:v>0.72222222222222221</c:v>
                </c:pt>
                <c:pt idx="8">
                  <c:v>0.88888888888888884</c:v>
                </c:pt>
                <c:pt idx="9">
                  <c:v>0.66666666666666663</c:v>
                </c:pt>
                <c:pt idx="10">
                  <c:v>0.83333333333333337</c:v>
                </c:pt>
                <c:pt idx="11">
                  <c:v>0.66666666666666663</c:v>
                </c:pt>
                <c:pt idx="12">
                  <c:v>0.27777777777777779</c:v>
                </c:pt>
                <c:pt idx="13">
                  <c:v>0.1111111111111111</c:v>
                </c:pt>
                <c:pt idx="14">
                  <c:v>5.5555555555555552E-2</c:v>
                </c:pt>
                <c:pt idx="15">
                  <c:v>0.22222222222222221</c:v>
                </c:pt>
                <c:pt idx="16">
                  <c:v>0.88888888888888884</c:v>
                </c:pt>
                <c:pt idx="17">
                  <c:v>0.72222222222222221</c:v>
                </c:pt>
                <c:pt idx="18">
                  <c:v>0.33333333333333331</c:v>
                </c:pt>
                <c:pt idx="19">
                  <c:v>0.27777777777777779</c:v>
                </c:pt>
              </c:numCache>
            </c:numRef>
          </c:val>
        </c:ser>
        <c:ser>
          <c:idx val="1"/>
          <c:order val="1"/>
          <c:tx>
            <c:v>неверно</c:v>
          </c:tx>
          <c:invertIfNegative val="0"/>
          <c:val>
            <c:numRef>
              <c:f>Статистика!$B$26:$U$26</c:f>
              <c:numCache>
                <c:formatCode>0.00%</c:formatCode>
                <c:ptCount val="20"/>
                <c:pt idx="0">
                  <c:v>0.16666666666666666</c:v>
                </c:pt>
                <c:pt idx="1">
                  <c:v>0.1111111111111111</c:v>
                </c:pt>
                <c:pt idx="2">
                  <c:v>0.27777777777777779</c:v>
                </c:pt>
                <c:pt idx="3">
                  <c:v>0.22222222222222221</c:v>
                </c:pt>
                <c:pt idx="4">
                  <c:v>0.3888888888888889</c:v>
                </c:pt>
                <c:pt idx="5">
                  <c:v>0.55555555555555558</c:v>
                </c:pt>
                <c:pt idx="6">
                  <c:v>0.72222222222222221</c:v>
                </c:pt>
                <c:pt idx="7">
                  <c:v>0.27777777777777779</c:v>
                </c:pt>
                <c:pt idx="8">
                  <c:v>0.1111111111111111</c:v>
                </c:pt>
                <c:pt idx="9">
                  <c:v>0.22222222222222221</c:v>
                </c:pt>
                <c:pt idx="10">
                  <c:v>0.16666666666666666</c:v>
                </c:pt>
                <c:pt idx="11">
                  <c:v>0.33333333333333331</c:v>
                </c:pt>
                <c:pt idx="12">
                  <c:v>0.55555555555555558</c:v>
                </c:pt>
                <c:pt idx="13">
                  <c:v>0.88888888888888884</c:v>
                </c:pt>
                <c:pt idx="14">
                  <c:v>0.44444444444444442</c:v>
                </c:pt>
                <c:pt idx="15">
                  <c:v>0.16666666666666666</c:v>
                </c:pt>
                <c:pt idx="16">
                  <c:v>0.1111111111111111</c:v>
                </c:pt>
                <c:pt idx="17">
                  <c:v>0.27777777777777779</c:v>
                </c:pt>
                <c:pt idx="18">
                  <c:v>0.3888888888888889</c:v>
                </c:pt>
                <c:pt idx="19">
                  <c:v>0.5</c:v>
                </c:pt>
              </c:numCache>
            </c:numRef>
          </c:val>
        </c:ser>
        <c:ser>
          <c:idx val="2"/>
          <c:order val="2"/>
          <c:tx>
            <c:v>нет ответа</c:v>
          </c:tx>
          <c:invertIfNegative val="0"/>
          <c:val>
            <c:numRef>
              <c:f>Статистика!$B$27:$U$27</c:f>
              <c:numCache>
                <c:formatCode>0.00%</c:formatCode>
                <c:ptCount val="20"/>
                <c:pt idx="0">
                  <c:v>0</c:v>
                </c:pt>
                <c:pt idx="1">
                  <c:v>5.5555555555555552E-2</c:v>
                </c:pt>
                <c:pt idx="2">
                  <c:v>0</c:v>
                </c:pt>
                <c:pt idx="3">
                  <c:v>5.5555555555555552E-2</c:v>
                </c:pt>
                <c:pt idx="4">
                  <c:v>0.3888888888888889</c:v>
                </c:pt>
                <c:pt idx="5">
                  <c:v>5.5555555555555552E-2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0.1111111111111111</c:v>
                </c:pt>
                <c:pt idx="10">
                  <c:v>0</c:v>
                </c:pt>
                <c:pt idx="11">
                  <c:v>0</c:v>
                </c:pt>
                <c:pt idx="12">
                  <c:v>0.16666666666666666</c:v>
                </c:pt>
                <c:pt idx="13">
                  <c:v>0</c:v>
                </c:pt>
                <c:pt idx="14">
                  <c:v>0.5</c:v>
                </c:pt>
                <c:pt idx="15">
                  <c:v>0.61111111111111116</c:v>
                </c:pt>
                <c:pt idx="16">
                  <c:v>0</c:v>
                </c:pt>
                <c:pt idx="17">
                  <c:v>0</c:v>
                </c:pt>
                <c:pt idx="18">
                  <c:v>0.27777777777777779</c:v>
                </c:pt>
                <c:pt idx="19">
                  <c:v>0.22222222222222221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46696872"/>
        <c:axId val="146695304"/>
        <c:axId val="0"/>
      </c:bar3DChart>
      <c:catAx>
        <c:axId val="1466968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6695304"/>
        <c:crosses val="autoZero"/>
        <c:auto val="1"/>
        <c:lblAlgn val="ctr"/>
        <c:lblOffset val="100"/>
        <c:noMultiLvlLbl val="0"/>
      </c:catAx>
      <c:valAx>
        <c:axId val="14669530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46696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Набранные баллы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Статистика!$B$51:$V$51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Статистика!$B$52:$V$52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5.5555555555555552E-2</c:v>
                </c:pt>
                <c:pt idx="7">
                  <c:v>0.1111111111111111</c:v>
                </c:pt>
                <c:pt idx="8">
                  <c:v>0.1111111111111111</c:v>
                </c:pt>
                <c:pt idx="9">
                  <c:v>5.5555555555555552E-2</c:v>
                </c:pt>
                <c:pt idx="10">
                  <c:v>0.16666666666666666</c:v>
                </c:pt>
                <c:pt idx="11">
                  <c:v>0.1111111111111111</c:v>
                </c:pt>
                <c:pt idx="12">
                  <c:v>0.16666666666666666</c:v>
                </c:pt>
                <c:pt idx="13">
                  <c:v>5.5555555555555552E-2</c:v>
                </c:pt>
                <c:pt idx="14">
                  <c:v>5.5555555555555552E-2</c:v>
                </c:pt>
                <c:pt idx="15">
                  <c:v>0</c:v>
                </c:pt>
                <c:pt idx="16">
                  <c:v>0.1111111111111111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694520"/>
        <c:axId val="146697264"/>
      </c:scatterChart>
      <c:valAx>
        <c:axId val="146694520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Кол-во</a:t>
                </a:r>
                <a:r>
                  <a:rPr lang="ru-RU" baseline="0"/>
                  <a:t> баллов</a:t>
                </a: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6697264"/>
        <c:crosses val="autoZero"/>
        <c:crossBetween val="midCat"/>
        <c:majorUnit val="1"/>
      </c:valAx>
      <c:valAx>
        <c:axId val="146697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Процент кол-ва баллов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46694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Решаемость заданий геометрии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Статистика!$O$30</c:f>
              <c:strCache>
                <c:ptCount val="1"/>
                <c:pt idx="0">
                  <c:v>верно</c:v>
                </c:pt>
              </c:strCache>
            </c:strRef>
          </c:tx>
          <c:invertIfNegative val="0"/>
          <c:cat>
            <c:numRef>
              <c:f>Статистика!$P$29:$S$29</c:f>
              <c:numCache>
                <c:formatCode>General</c:formatCode>
                <c:ptCount val="4"/>
                <c:pt idx="0">
                  <c:v>8</c:v>
                </c:pt>
                <c:pt idx="1">
                  <c:v>13</c:v>
                </c:pt>
                <c:pt idx="2">
                  <c:v>15</c:v>
                </c:pt>
                <c:pt idx="3">
                  <c:v>16</c:v>
                </c:pt>
              </c:numCache>
            </c:numRef>
          </c:cat>
          <c:val>
            <c:numRef>
              <c:f>Статистика!$P$30:$S$30</c:f>
              <c:numCache>
                <c:formatCode>0.00%</c:formatCode>
                <c:ptCount val="4"/>
                <c:pt idx="0">
                  <c:v>0.72222222222222221</c:v>
                </c:pt>
                <c:pt idx="1">
                  <c:v>0.27777777777777779</c:v>
                </c:pt>
                <c:pt idx="2">
                  <c:v>5.5555555555555552E-2</c:v>
                </c:pt>
                <c:pt idx="3">
                  <c:v>0.22222222222222221</c:v>
                </c:pt>
              </c:numCache>
            </c:numRef>
          </c:val>
        </c:ser>
        <c:ser>
          <c:idx val="1"/>
          <c:order val="1"/>
          <c:tx>
            <c:strRef>
              <c:f>Статистика!$O$31</c:f>
              <c:strCache>
                <c:ptCount val="1"/>
                <c:pt idx="0">
                  <c:v>неверно</c:v>
                </c:pt>
              </c:strCache>
            </c:strRef>
          </c:tx>
          <c:invertIfNegative val="0"/>
          <c:cat>
            <c:numRef>
              <c:f>Статистика!$P$29:$S$29</c:f>
              <c:numCache>
                <c:formatCode>General</c:formatCode>
                <c:ptCount val="4"/>
                <c:pt idx="0">
                  <c:v>8</c:v>
                </c:pt>
                <c:pt idx="1">
                  <c:v>13</c:v>
                </c:pt>
                <c:pt idx="2">
                  <c:v>15</c:v>
                </c:pt>
                <c:pt idx="3">
                  <c:v>16</c:v>
                </c:pt>
              </c:numCache>
            </c:numRef>
          </c:cat>
          <c:val>
            <c:numRef>
              <c:f>Статистика!$P$31:$S$31</c:f>
              <c:numCache>
                <c:formatCode>0.00%</c:formatCode>
                <c:ptCount val="4"/>
                <c:pt idx="0">
                  <c:v>0.27777777777777779</c:v>
                </c:pt>
                <c:pt idx="1">
                  <c:v>0.55555555555555558</c:v>
                </c:pt>
                <c:pt idx="2">
                  <c:v>0.44444444444444442</c:v>
                </c:pt>
                <c:pt idx="3">
                  <c:v>0.16666666666666666</c:v>
                </c:pt>
              </c:numCache>
            </c:numRef>
          </c:val>
        </c:ser>
        <c:ser>
          <c:idx val="2"/>
          <c:order val="2"/>
          <c:tx>
            <c:strRef>
              <c:f>Статистика!$O$32</c:f>
              <c:strCache>
                <c:ptCount val="1"/>
                <c:pt idx="0">
                  <c:v>нет ответа</c:v>
                </c:pt>
              </c:strCache>
            </c:strRef>
          </c:tx>
          <c:invertIfNegative val="0"/>
          <c:cat>
            <c:numRef>
              <c:f>Статистика!$P$29:$S$29</c:f>
              <c:numCache>
                <c:formatCode>General</c:formatCode>
                <c:ptCount val="4"/>
                <c:pt idx="0">
                  <c:v>8</c:v>
                </c:pt>
                <c:pt idx="1">
                  <c:v>13</c:v>
                </c:pt>
                <c:pt idx="2">
                  <c:v>15</c:v>
                </c:pt>
                <c:pt idx="3">
                  <c:v>16</c:v>
                </c:pt>
              </c:numCache>
            </c:numRef>
          </c:cat>
          <c:val>
            <c:numRef>
              <c:f>Статистика!$P$32:$S$32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0.61111111111111116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46698048"/>
        <c:axId val="146697656"/>
        <c:axId val="0"/>
      </c:bar3DChart>
      <c:catAx>
        <c:axId val="14669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6697656"/>
        <c:crosses val="autoZero"/>
        <c:auto val="1"/>
        <c:lblAlgn val="ctr"/>
        <c:lblOffset val="100"/>
        <c:noMultiLvlLbl val="0"/>
      </c:catAx>
      <c:valAx>
        <c:axId val="14669765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46698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9523</xdr:colOff>
      <xdr:row>4</xdr:row>
      <xdr:rowOff>52387</xdr:rowOff>
    </xdr:from>
    <xdr:to>
      <xdr:col>9</xdr:col>
      <xdr:colOff>554934</xdr:colOff>
      <xdr:row>20</xdr:row>
      <xdr:rowOff>157369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4762</xdr:rowOff>
    </xdr:from>
    <xdr:to>
      <xdr:col>13</xdr:col>
      <xdr:colOff>581024</xdr:colOff>
      <xdr:row>47</xdr:row>
      <xdr:rowOff>80962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4395</xdr:colOff>
      <xdr:row>54</xdr:row>
      <xdr:rowOff>172182</xdr:rowOff>
    </xdr:from>
    <xdr:to>
      <xdr:col>13</xdr:col>
      <xdr:colOff>600074</xdr:colOff>
      <xdr:row>69</xdr:row>
      <xdr:rowOff>164224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40822</xdr:colOff>
      <xdr:row>33</xdr:row>
      <xdr:rowOff>13607</xdr:rowOff>
    </xdr:from>
    <xdr:to>
      <xdr:col>20</xdr:col>
      <xdr:colOff>557893</xdr:colOff>
      <xdr:row>47</xdr:row>
      <xdr:rowOff>108857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66675</xdr:rowOff>
    </xdr:from>
    <xdr:to>
      <xdr:col>3</xdr:col>
      <xdr:colOff>1152525</xdr:colOff>
      <xdr:row>2</xdr:row>
      <xdr:rowOff>457200</xdr:rowOff>
    </xdr:to>
    <xdr:sp macro="" textlink="">
      <xdr:nvSpPr>
        <xdr:cNvPr id="2" name="Прямоугольник 1"/>
        <xdr:cNvSpPr/>
      </xdr:nvSpPr>
      <xdr:spPr>
        <a:xfrm>
          <a:off x="7286625" y="581025"/>
          <a:ext cx="1009650" cy="3905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114300</xdr:colOff>
      <xdr:row>3</xdr:row>
      <xdr:rowOff>95250</xdr:rowOff>
    </xdr:from>
    <xdr:to>
      <xdr:col>3</xdr:col>
      <xdr:colOff>1123950</xdr:colOff>
      <xdr:row>3</xdr:row>
      <xdr:rowOff>485775</xdr:rowOff>
    </xdr:to>
    <xdr:sp macro="" textlink="">
      <xdr:nvSpPr>
        <xdr:cNvPr id="3" name="Прямоугольник 2"/>
        <xdr:cNvSpPr/>
      </xdr:nvSpPr>
      <xdr:spPr>
        <a:xfrm>
          <a:off x="7258050" y="1095375"/>
          <a:ext cx="1009650" cy="390525"/>
        </a:xfrm>
        <a:prstGeom prst="rect">
          <a:avLst/>
        </a:prstGeom>
        <a:solidFill>
          <a:srgbClr val="00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1362075</xdr:colOff>
      <xdr:row>2</xdr:row>
      <xdr:rowOff>381000</xdr:rowOff>
    </xdr:from>
    <xdr:to>
      <xdr:col>3</xdr:col>
      <xdr:colOff>1466850</xdr:colOff>
      <xdr:row>2</xdr:row>
      <xdr:rowOff>457200</xdr:rowOff>
    </xdr:to>
    <xdr:sp macro="" textlink="">
      <xdr:nvSpPr>
        <xdr:cNvPr id="4" name="Прямоугольник 3"/>
        <xdr:cNvSpPr/>
      </xdr:nvSpPr>
      <xdr:spPr>
        <a:xfrm>
          <a:off x="8505825" y="895350"/>
          <a:ext cx="104775" cy="762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1714500</xdr:colOff>
      <xdr:row>2</xdr:row>
      <xdr:rowOff>361950</xdr:rowOff>
    </xdr:from>
    <xdr:to>
      <xdr:col>3</xdr:col>
      <xdr:colOff>1819275</xdr:colOff>
      <xdr:row>2</xdr:row>
      <xdr:rowOff>438150</xdr:rowOff>
    </xdr:to>
    <xdr:sp macro="" textlink="">
      <xdr:nvSpPr>
        <xdr:cNvPr id="5" name="Прямоугольник 4"/>
        <xdr:cNvSpPr/>
      </xdr:nvSpPr>
      <xdr:spPr>
        <a:xfrm>
          <a:off x="8858250" y="876300"/>
          <a:ext cx="104775" cy="762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1362075</xdr:colOff>
      <xdr:row>3</xdr:row>
      <xdr:rowOff>390525</xdr:rowOff>
    </xdr:from>
    <xdr:to>
      <xdr:col>3</xdr:col>
      <xdr:colOff>1466850</xdr:colOff>
      <xdr:row>3</xdr:row>
      <xdr:rowOff>466725</xdr:rowOff>
    </xdr:to>
    <xdr:sp macro="" textlink="">
      <xdr:nvSpPr>
        <xdr:cNvPr id="6" name="Прямоугольник 5"/>
        <xdr:cNvSpPr/>
      </xdr:nvSpPr>
      <xdr:spPr>
        <a:xfrm>
          <a:off x="8505825" y="1390650"/>
          <a:ext cx="104775" cy="76200"/>
        </a:xfrm>
        <a:prstGeom prst="rect">
          <a:avLst/>
        </a:prstGeom>
        <a:solidFill>
          <a:srgbClr val="00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1733550</xdr:colOff>
      <xdr:row>3</xdr:row>
      <xdr:rowOff>409575</xdr:rowOff>
    </xdr:from>
    <xdr:to>
      <xdr:col>3</xdr:col>
      <xdr:colOff>1838325</xdr:colOff>
      <xdr:row>3</xdr:row>
      <xdr:rowOff>485775</xdr:rowOff>
    </xdr:to>
    <xdr:sp macro="" textlink="">
      <xdr:nvSpPr>
        <xdr:cNvPr id="7" name="Прямоугольник 6"/>
        <xdr:cNvSpPr/>
      </xdr:nvSpPr>
      <xdr:spPr>
        <a:xfrm>
          <a:off x="8877300" y="1409700"/>
          <a:ext cx="104775" cy="76200"/>
        </a:xfrm>
        <a:prstGeom prst="rect">
          <a:avLst/>
        </a:prstGeom>
        <a:solidFill>
          <a:srgbClr val="00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opLeftCell="A43" zoomScaleNormal="100" workbookViewId="0">
      <selection sqref="A1:J38"/>
    </sheetView>
  </sheetViews>
  <sheetFormatPr defaultRowHeight="15" x14ac:dyDescent="0.25"/>
  <cols>
    <col min="2" max="2" width="16.140625" customWidth="1"/>
    <col min="3" max="3" width="10.7109375" customWidth="1"/>
    <col min="4" max="4" width="45.5703125" customWidth="1"/>
    <col min="5" max="5" width="11.7109375" customWidth="1"/>
    <col min="6" max="6" width="11.5703125" customWidth="1"/>
    <col min="7" max="7" width="20.28515625" customWidth="1"/>
    <col min="8" max="8" width="37.7109375" customWidth="1"/>
    <col min="9" max="9" width="50" customWidth="1"/>
    <col min="10" max="10" width="45.85546875" customWidth="1"/>
    <col min="15" max="15" width="9.85546875" bestFit="1" customWidth="1"/>
    <col min="18" max="18" width="22.42578125" customWidth="1"/>
    <col min="19" max="22" width="9.140625" customWidth="1"/>
    <col min="23" max="23" width="9" customWidth="1"/>
    <col min="24" max="24" width="9.140625" customWidth="1"/>
  </cols>
  <sheetData>
    <row r="1" spans="1:24" ht="15" customHeight="1" x14ac:dyDescent="0.25">
      <c r="A1" s="169" t="s">
        <v>69</v>
      </c>
      <c r="B1" s="169"/>
      <c r="C1" s="169"/>
    </row>
    <row r="2" spans="1:24" ht="24.75" customHeight="1" x14ac:dyDescent="0.3">
      <c r="A2" s="169"/>
      <c r="B2" s="169"/>
      <c r="C2" s="169"/>
      <c r="D2" s="119" t="s">
        <v>109</v>
      </c>
      <c r="F2" s="169" t="s">
        <v>46</v>
      </c>
      <c r="G2" s="169"/>
      <c r="H2" s="122" t="s">
        <v>51</v>
      </c>
      <c r="I2" s="88" t="s">
        <v>48</v>
      </c>
      <c r="J2" s="124" t="s">
        <v>57</v>
      </c>
    </row>
    <row r="3" spans="1:24" ht="29.25" customHeight="1" x14ac:dyDescent="0.35">
      <c r="A3" s="169" t="s">
        <v>37</v>
      </c>
      <c r="B3" s="169"/>
      <c r="C3" s="169"/>
      <c r="D3" s="131" t="s">
        <v>39</v>
      </c>
      <c r="F3" s="169" t="s">
        <v>47</v>
      </c>
      <c r="G3" s="169"/>
      <c r="H3" s="123">
        <v>4</v>
      </c>
      <c r="I3" s="88" t="s">
        <v>49</v>
      </c>
      <c r="J3" s="124" t="s">
        <v>61</v>
      </c>
    </row>
    <row r="4" spans="1:24" ht="30" customHeight="1" x14ac:dyDescent="0.3">
      <c r="A4" s="169" t="s">
        <v>72</v>
      </c>
      <c r="B4" s="169"/>
      <c r="C4" s="169"/>
      <c r="D4" s="173" t="s">
        <v>77</v>
      </c>
      <c r="E4" s="173"/>
      <c r="I4" s="88" t="s">
        <v>70</v>
      </c>
      <c r="J4" s="124" t="s">
        <v>95</v>
      </c>
    </row>
    <row r="5" spans="1:24" ht="30" customHeight="1" x14ac:dyDescent="0.3">
      <c r="A5" s="170" t="s">
        <v>73</v>
      </c>
      <c r="B5" s="171"/>
      <c r="C5" s="172"/>
      <c r="D5" s="173" t="s">
        <v>78</v>
      </c>
      <c r="E5" s="173"/>
      <c r="I5" s="125"/>
      <c r="J5" s="125"/>
      <c r="W5" s="86"/>
    </row>
    <row r="6" spans="1:24" ht="22.5" customHeight="1" x14ac:dyDescent="0.3">
      <c r="A6" s="169" t="s">
        <v>29</v>
      </c>
      <c r="B6" s="169"/>
      <c r="C6" s="169"/>
      <c r="D6" s="132">
        <v>18</v>
      </c>
      <c r="I6" s="110"/>
      <c r="J6" s="110"/>
      <c r="V6" s="85"/>
      <c r="W6" s="87" t="s">
        <v>76</v>
      </c>
    </row>
    <row r="7" spans="1:24" ht="15" customHeight="1" x14ac:dyDescent="0.3">
      <c r="I7" s="110"/>
      <c r="J7" s="110"/>
      <c r="V7" s="85"/>
      <c r="W7" s="87" t="s">
        <v>77</v>
      </c>
    </row>
    <row r="8" spans="1:24" ht="33.75" customHeight="1" x14ac:dyDescent="0.3">
      <c r="C8" s="31" t="s">
        <v>26</v>
      </c>
      <c r="D8" s="31" t="s">
        <v>1</v>
      </c>
      <c r="E8" s="31" t="s">
        <v>27</v>
      </c>
      <c r="F8" s="31" t="s">
        <v>28</v>
      </c>
      <c r="H8" s="40" t="s">
        <v>108</v>
      </c>
      <c r="I8" s="110"/>
      <c r="J8" s="110"/>
      <c r="K8" s="74" t="s">
        <v>31</v>
      </c>
      <c r="L8" s="75" t="s">
        <v>32</v>
      </c>
      <c r="M8" s="76"/>
      <c r="N8" s="76"/>
      <c r="O8" s="76"/>
      <c r="P8" s="76"/>
      <c r="V8" s="85"/>
      <c r="W8" s="87" t="s">
        <v>78</v>
      </c>
    </row>
    <row r="9" spans="1:24" ht="18.75" customHeight="1" x14ac:dyDescent="0.3">
      <c r="C9" s="39">
        <v>1</v>
      </c>
      <c r="D9" s="121">
        <v>1</v>
      </c>
      <c r="E9" s="120">
        <v>2</v>
      </c>
      <c r="F9" s="120">
        <v>3</v>
      </c>
      <c r="G9" s="84"/>
      <c r="H9" s="2"/>
      <c r="I9" s="110"/>
      <c r="J9" s="110"/>
      <c r="K9" s="77">
        <v>5</v>
      </c>
      <c r="L9" s="77">
        <f>COUNTIF(F9:F38,5)</f>
        <v>0</v>
      </c>
      <c r="M9" s="76"/>
      <c r="N9" s="76"/>
      <c r="O9" s="78" t="s">
        <v>30</v>
      </c>
      <c r="P9" s="76"/>
      <c r="R9" s="86" t="s">
        <v>38</v>
      </c>
      <c r="V9" s="85"/>
      <c r="W9" s="87" t="s">
        <v>79</v>
      </c>
      <c r="X9" s="87"/>
    </row>
    <row r="10" spans="1:24" ht="18.75" customHeight="1" x14ac:dyDescent="0.3">
      <c r="C10" s="39">
        <v>2</v>
      </c>
      <c r="D10" s="121">
        <v>2</v>
      </c>
      <c r="E10" s="120">
        <v>4</v>
      </c>
      <c r="F10" s="120">
        <v>4</v>
      </c>
      <c r="G10" s="84"/>
      <c r="H10" s="2"/>
      <c r="I10" s="2"/>
      <c r="J10" s="2"/>
      <c r="K10" s="77">
        <v>4</v>
      </c>
      <c r="L10" s="77">
        <f>COUNTIF(F9:F38,4)</f>
        <v>6</v>
      </c>
      <c r="M10" s="76"/>
      <c r="N10" s="76"/>
      <c r="O10" s="77">
        <f>Ответы!B4</f>
        <v>2</v>
      </c>
      <c r="P10" s="76"/>
      <c r="R10" s="86" t="s">
        <v>39</v>
      </c>
      <c r="V10" s="85"/>
      <c r="W10" s="87" t="s">
        <v>42</v>
      </c>
      <c r="X10" s="87"/>
    </row>
    <row r="11" spans="1:24" ht="18.75" customHeight="1" x14ac:dyDescent="0.3">
      <c r="C11" s="39">
        <v>3</v>
      </c>
      <c r="D11" s="121">
        <v>3</v>
      </c>
      <c r="E11" s="120">
        <v>3</v>
      </c>
      <c r="F11" s="120">
        <v>3</v>
      </c>
      <c r="G11" s="84"/>
      <c r="H11" s="2"/>
      <c r="I11" s="2"/>
      <c r="J11" s="2"/>
      <c r="K11" s="77">
        <v>3</v>
      </c>
      <c r="L11" s="77">
        <f>COUNTIF(F9:F38,3)</f>
        <v>12</v>
      </c>
      <c r="M11" s="76"/>
      <c r="N11" s="76"/>
      <c r="O11" s="77">
        <f>Ответы!E4</f>
        <v>3</v>
      </c>
      <c r="P11" s="76"/>
      <c r="R11" s="86" t="s">
        <v>40</v>
      </c>
      <c r="V11" s="85"/>
      <c r="W11" s="87" t="s">
        <v>80</v>
      </c>
      <c r="X11" s="87"/>
    </row>
    <row r="12" spans="1:24" ht="18.75" customHeight="1" x14ac:dyDescent="0.3">
      <c r="C12" s="39">
        <v>4</v>
      </c>
      <c r="D12" s="121">
        <v>4</v>
      </c>
      <c r="E12" s="120">
        <v>3</v>
      </c>
      <c r="F12" s="120">
        <v>4</v>
      </c>
      <c r="G12" s="84"/>
      <c r="H12" s="2"/>
      <c r="I12" s="2"/>
      <c r="J12" s="151"/>
      <c r="K12" s="77">
        <v>2</v>
      </c>
      <c r="L12" s="77">
        <f>COUNTIF(F9:F38,2)</f>
        <v>0</v>
      </c>
      <c r="M12" s="76"/>
      <c r="N12" s="76"/>
      <c r="O12" s="77">
        <f>Ответы!H4</f>
        <v>4</v>
      </c>
      <c r="P12" s="76"/>
      <c r="R12" s="86" t="s">
        <v>41</v>
      </c>
      <c r="V12" s="85"/>
      <c r="W12" s="87" t="s">
        <v>81</v>
      </c>
      <c r="X12" s="87"/>
    </row>
    <row r="13" spans="1:24" ht="18.75" customHeight="1" x14ac:dyDescent="0.3">
      <c r="C13" s="39">
        <v>5</v>
      </c>
      <c r="D13" s="121">
        <v>5</v>
      </c>
      <c r="E13" s="120">
        <v>2</v>
      </c>
      <c r="F13" s="120">
        <v>3</v>
      </c>
      <c r="G13" s="84"/>
      <c r="H13" s="2"/>
      <c r="I13" s="2"/>
      <c r="J13" s="2"/>
      <c r="K13" s="76"/>
      <c r="L13" s="76"/>
      <c r="M13" s="76"/>
      <c r="N13" s="76"/>
      <c r="O13" s="77">
        <f>Ответы!K4</f>
        <v>5</v>
      </c>
      <c r="P13" s="76"/>
      <c r="R13" s="86"/>
      <c r="V13" s="85"/>
      <c r="W13" s="134" t="s">
        <v>43</v>
      </c>
      <c r="X13" s="87"/>
    </row>
    <row r="14" spans="1:24" ht="18.75" customHeight="1" x14ac:dyDescent="0.3">
      <c r="C14" s="39">
        <v>6</v>
      </c>
      <c r="D14" s="121">
        <v>6</v>
      </c>
      <c r="E14" s="120">
        <v>3</v>
      </c>
      <c r="F14" s="120">
        <v>3</v>
      </c>
      <c r="H14" s="2"/>
      <c r="I14" s="89" t="s">
        <v>50</v>
      </c>
      <c r="K14" s="76"/>
      <c r="L14" s="76"/>
      <c r="M14" s="76"/>
      <c r="N14" s="76"/>
      <c r="O14" s="76"/>
      <c r="P14" s="76"/>
      <c r="R14" s="86"/>
      <c r="V14" s="85"/>
      <c r="W14" s="87" t="s">
        <v>82</v>
      </c>
      <c r="X14" s="87"/>
    </row>
    <row r="15" spans="1:24" ht="18.75" customHeight="1" x14ac:dyDescent="0.3">
      <c r="C15" s="39">
        <v>7</v>
      </c>
      <c r="D15" s="121">
        <v>7</v>
      </c>
      <c r="E15" s="120">
        <v>3</v>
      </c>
      <c r="F15" s="120">
        <v>3</v>
      </c>
      <c r="H15" s="2"/>
      <c r="I15" s="89" t="s">
        <v>51</v>
      </c>
      <c r="R15" s="86"/>
      <c r="V15" s="85"/>
      <c r="W15" s="87" t="s">
        <v>83</v>
      </c>
      <c r="X15" s="87"/>
    </row>
    <row r="16" spans="1:24" ht="18.75" customHeight="1" x14ac:dyDescent="0.3">
      <c r="C16" s="39">
        <v>8</v>
      </c>
      <c r="D16" s="121">
        <v>8</v>
      </c>
      <c r="E16" s="120">
        <v>5</v>
      </c>
      <c r="F16" s="120">
        <v>3</v>
      </c>
      <c r="H16" s="2"/>
      <c r="I16" s="89" t="s">
        <v>52</v>
      </c>
      <c r="V16" s="85"/>
      <c r="W16" s="87" t="s">
        <v>44</v>
      </c>
      <c r="X16" s="87"/>
    </row>
    <row r="17" spans="3:24" ht="18.75" customHeight="1" x14ac:dyDescent="0.3">
      <c r="C17" s="39">
        <v>9</v>
      </c>
      <c r="D17" s="121">
        <v>9</v>
      </c>
      <c r="E17" s="120">
        <v>5</v>
      </c>
      <c r="F17" s="120">
        <v>4</v>
      </c>
      <c r="H17" s="2"/>
      <c r="I17" s="89" t="s">
        <v>53</v>
      </c>
      <c r="V17" s="85"/>
      <c r="W17" s="87" t="s">
        <v>84</v>
      </c>
      <c r="X17" s="87"/>
    </row>
    <row r="18" spans="3:24" ht="18.75" customHeight="1" x14ac:dyDescent="0.3">
      <c r="C18" s="39">
        <v>10</v>
      </c>
      <c r="D18" s="121">
        <v>10</v>
      </c>
      <c r="E18" s="120">
        <v>5</v>
      </c>
      <c r="F18" s="120">
        <v>3</v>
      </c>
      <c r="H18" s="2"/>
      <c r="I18" s="2"/>
      <c r="V18" s="85"/>
      <c r="W18" s="87" t="s">
        <v>85</v>
      </c>
      <c r="X18" s="87"/>
    </row>
    <row r="19" spans="3:24" ht="18.75" customHeight="1" x14ac:dyDescent="0.3">
      <c r="C19" s="39">
        <v>11</v>
      </c>
      <c r="D19" s="121">
        <v>11</v>
      </c>
      <c r="E19" s="120">
        <v>2</v>
      </c>
      <c r="F19" s="120">
        <v>3</v>
      </c>
      <c r="H19" s="2"/>
      <c r="I19" s="2"/>
      <c r="V19" s="85"/>
      <c r="W19" s="87" t="s">
        <v>86</v>
      </c>
      <c r="X19" s="87"/>
    </row>
    <row r="20" spans="3:24" ht="18.75" customHeight="1" x14ac:dyDescent="0.3">
      <c r="C20" s="39">
        <v>12</v>
      </c>
      <c r="D20" s="121">
        <v>12</v>
      </c>
      <c r="E20" s="120">
        <v>4</v>
      </c>
      <c r="F20" s="120">
        <v>3</v>
      </c>
      <c r="H20" s="2"/>
      <c r="I20" s="89">
        <v>1</v>
      </c>
      <c r="V20" s="85"/>
      <c r="W20" s="87" t="s">
        <v>87</v>
      </c>
      <c r="X20" s="87"/>
    </row>
    <row r="21" spans="3:24" ht="18.75" customHeight="1" x14ac:dyDescent="0.3">
      <c r="C21" s="39">
        <v>13</v>
      </c>
      <c r="D21" s="121">
        <v>13</v>
      </c>
      <c r="E21" s="120">
        <v>5</v>
      </c>
      <c r="F21" s="120">
        <v>3</v>
      </c>
      <c r="H21" s="2"/>
      <c r="I21" s="89">
        <v>2</v>
      </c>
      <c r="V21" s="85"/>
      <c r="W21" s="87" t="s">
        <v>88</v>
      </c>
      <c r="X21" s="87"/>
    </row>
    <row r="22" spans="3:24" ht="18.75" customHeight="1" x14ac:dyDescent="0.3">
      <c r="C22" s="39">
        <v>14</v>
      </c>
      <c r="D22" s="121">
        <v>14</v>
      </c>
      <c r="E22" s="120">
        <v>4</v>
      </c>
      <c r="F22" s="120">
        <v>3</v>
      </c>
      <c r="H22" s="2"/>
      <c r="I22" s="89">
        <v>3</v>
      </c>
      <c r="V22" s="85"/>
      <c r="W22" s="87" t="s">
        <v>89</v>
      </c>
      <c r="X22" s="87"/>
    </row>
    <row r="23" spans="3:24" ht="18.75" customHeight="1" x14ac:dyDescent="0.3">
      <c r="C23" s="39">
        <v>15</v>
      </c>
      <c r="D23" s="121">
        <v>15</v>
      </c>
      <c r="E23" s="120">
        <v>2</v>
      </c>
      <c r="F23" s="120">
        <v>4</v>
      </c>
      <c r="H23" s="2"/>
      <c r="I23" s="89">
        <v>4</v>
      </c>
      <c r="V23" s="85"/>
      <c r="W23" s="87" t="s">
        <v>90</v>
      </c>
      <c r="X23" s="87"/>
    </row>
    <row r="24" spans="3:24" ht="18.75" customHeight="1" x14ac:dyDescent="0.3">
      <c r="C24" s="39">
        <v>16</v>
      </c>
      <c r="D24" s="121">
        <v>16</v>
      </c>
      <c r="E24" s="120">
        <v>2</v>
      </c>
      <c r="F24" s="120">
        <v>3</v>
      </c>
      <c r="I24" s="89">
        <v>5</v>
      </c>
      <c r="V24" s="85"/>
      <c r="W24" s="87" t="s">
        <v>91</v>
      </c>
      <c r="X24" s="87"/>
    </row>
    <row r="25" spans="3:24" ht="18.75" customHeight="1" x14ac:dyDescent="0.3">
      <c r="C25" s="39">
        <v>17</v>
      </c>
      <c r="D25" s="121">
        <v>17</v>
      </c>
      <c r="E25" s="120">
        <v>4</v>
      </c>
      <c r="F25" s="120">
        <v>4</v>
      </c>
      <c r="I25" s="89">
        <v>6</v>
      </c>
      <c r="V25" s="85"/>
      <c r="W25" s="87" t="s">
        <v>92</v>
      </c>
      <c r="X25" s="87"/>
    </row>
    <row r="26" spans="3:24" ht="18.75" customHeight="1" x14ac:dyDescent="0.3">
      <c r="C26" s="39">
        <v>18</v>
      </c>
      <c r="D26" s="121">
        <v>18</v>
      </c>
      <c r="E26" s="120">
        <v>4</v>
      </c>
      <c r="F26" s="120">
        <v>4</v>
      </c>
      <c r="I26" s="89">
        <v>7</v>
      </c>
      <c r="W26" s="133" t="s">
        <v>45</v>
      </c>
      <c r="X26" s="87"/>
    </row>
    <row r="27" spans="3:24" ht="18.75" customHeight="1" x14ac:dyDescent="0.3">
      <c r="C27" s="39">
        <v>19</v>
      </c>
      <c r="D27" s="121"/>
      <c r="E27" s="120"/>
      <c r="F27" s="120"/>
      <c r="I27" s="89">
        <v>8</v>
      </c>
      <c r="W27" s="85"/>
      <c r="X27" s="87"/>
    </row>
    <row r="28" spans="3:24" ht="18.75" customHeight="1" x14ac:dyDescent="0.3">
      <c r="C28" s="39">
        <v>20</v>
      </c>
      <c r="D28" s="121"/>
      <c r="E28" s="120"/>
      <c r="F28" s="120"/>
      <c r="I28" s="89">
        <v>9</v>
      </c>
      <c r="W28" s="85"/>
      <c r="X28" s="87"/>
    </row>
    <row r="29" spans="3:24" ht="18.75" customHeight="1" x14ac:dyDescent="0.3">
      <c r="C29" s="39">
        <v>21</v>
      </c>
      <c r="D29" s="121"/>
      <c r="E29" s="120"/>
      <c r="F29" s="120"/>
      <c r="I29" s="86" t="s">
        <v>41</v>
      </c>
      <c r="W29" s="85"/>
      <c r="X29" s="87"/>
    </row>
    <row r="30" spans="3:24" ht="18.75" customHeight="1" x14ac:dyDescent="0.3">
      <c r="C30" s="39">
        <v>22</v>
      </c>
      <c r="D30" s="121"/>
      <c r="E30" s="120"/>
      <c r="F30" s="120"/>
      <c r="I30" s="86" t="s">
        <v>54</v>
      </c>
      <c r="X30" s="87"/>
    </row>
    <row r="31" spans="3:24" ht="18.75" customHeight="1" x14ac:dyDescent="0.3">
      <c r="C31" s="39">
        <v>23</v>
      </c>
      <c r="D31" s="121"/>
      <c r="E31" s="120"/>
      <c r="F31" s="120"/>
      <c r="I31" s="86" t="s">
        <v>55</v>
      </c>
    </row>
    <row r="32" spans="3:24" ht="18.75" customHeight="1" x14ac:dyDescent="0.3">
      <c r="C32" s="39">
        <v>24</v>
      </c>
      <c r="D32" s="121"/>
      <c r="E32" s="120"/>
      <c r="F32" s="120"/>
      <c r="I32" s="86" t="s">
        <v>56</v>
      </c>
    </row>
    <row r="33" spans="3:9" ht="18.75" customHeight="1" x14ac:dyDescent="0.3">
      <c r="C33" s="39">
        <v>25</v>
      </c>
      <c r="D33" s="121"/>
      <c r="E33" s="120"/>
      <c r="F33" s="120"/>
      <c r="I33" s="86" t="s">
        <v>57</v>
      </c>
    </row>
    <row r="34" spans="3:9" ht="18.75" customHeight="1" x14ac:dyDescent="0.3">
      <c r="C34" s="39">
        <v>26</v>
      </c>
      <c r="D34" s="121"/>
      <c r="E34" s="120"/>
      <c r="F34" s="120"/>
      <c r="I34" s="86" t="s">
        <v>58</v>
      </c>
    </row>
    <row r="35" spans="3:9" ht="18.75" customHeight="1" x14ac:dyDescent="0.3">
      <c r="C35" s="39">
        <v>27</v>
      </c>
      <c r="D35" s="121"/>
      <c r="E35" s="120"/>
      <c r="F35" s="120"/>
      <c r="I35" s="86" t="s">
        <v>59</v>
      </c>
    </row>
    <row r="36" spans="3:9" ht="18.75" customHeight="1" x14ac:dyDescent="0.3">
      <c r="C36" s="39">
        <v>28</v>
      </c>
      <c r="D36" s="121"/>
      <c r="E36" s="120"/>
      <c r="F36" s="120"/>
      <c r="I36" s="86" t="s">
        <v>60</v>
      </c>
    </row>
    <row r="37" spans="3:9" ht="18.75" x14ac:dyDescent="0.3">
      <c r="C37" s="39">
        <v>29</v>
      </c>
      <c r="D37" s="121"/>
      <c r="E37" s="120"/>
      <c r="F37" s="120"/>
      <c r="I37" s="86" t="s">
        <v>61</v>
      </c>
    </row>
    <row r="38" spans="3:9" ht="18.75" x14ac:dyDescent="0.3">
      <c r="C38" s="39">
        <v>30</v>
      </c>
      <c r="D38" s="121"/>
      <c r="E38" s="120"/>
      <c r="F38" s="120"/>
      <c r="I38" s="86" t="s">
        <v>62</v>
      </c>
    </row>
    <row r="39" spans="3:9" x14ac:dyDescent="0.25">
      <c r="I39" s="86" t="s">
        <v>63</v>
      </c>
    </row>
    <row r="40" spans="3:9" x14ac:dyDescent="0.25">
      <c r="I40" s="86" t="s">
        <v>64</v>
      </c>
    </row>
    <row r="41" spans="3:9" x14ac:dyDescent="0.25">
      <c r="I41" s="86"/>
    </row>
    <row r="42" spans="3:9" x14ac:dyDescent="0.25">
      <c r="I42" s="86" t="s">
        <v>65</v>
      </c>
    </row>
    <row r="43" spans="3:9" x14ac:dyDescent="0.25">
      <c r="I43" s="86" t="s">
        <v>66</v>
      </c>
    </row>
    <row r="44" spans="3:9" x14ac:dyDescent="0.25">
      <c r="I44" s="86" t="s">
        <v>95</v>
      </c>
    </row>
    <row r="45" spans="3:9" x14ac:dyDescent="0.25">
      <c r="I45" s="86" t="s">
        <v>67</v>
      </c>
    </row>
    <row r="46" spans="3:9" x14ac:dyDescent="0.25">
      <c r="I46" s="86" t="s">
        <v>68</v>
      </c>
    </row>
    <row r="47" spans="3:9" x14ac:dyDescent="0.25">
      <c r="I47" s="86"/>
    </row>
    <row r="48" spans="3:9" x14ac:dyDescent="0.25">
      <c r="I48" s="86"/>
    </row>
    <row r="49" spans="9:9" x14ac:dyDescent="0.25">
      <c r="I49" s="86"/>
    </row>
    <row r="50" spans="9:9" x14ac:dyDescent="0.25">
      <c r="I50" s="83"/>
    </row>
  </sheetData>
  <sheetProtection password="CC77" sheet="1" objects="1" scenarios="1" formatCells="0" formatColumns="0" formatRows="0" insertColumns="0" insertRows="0" insertHyperlinks="0" deleteColumns="0" deleteRows="0" sort="0" autoFilter="0" pivotTables="0"/>
  <mergeCells count="9">
    <mergeCell ref="A6:C6"/>
    <mergeCell ref="A1:C2"/>
    <mergeCell ref="A3:C3"/>
    <mergeCell ref="A4:C4"/>
    <mergeCell ref="F2:G2"/>
    <mergeCell ref="F3:G3"/>
    <mergeCell ref="A5:C5"/>
    <mergeCell ref="D5:E5"/>
    <mergeCell ref="D4:E4"/>
  </mergeCells>
  <dataValidations count="9">
    <dataValidation type="list" allowBlank="1" showInputMessage="1" showErrorMessage="1" sqref="F9:F38">
      <formula1>$K$9:$K$12</formula1>
    </dataValidation>
    <dataValidation type="list" allowBlank="1" showInputMessage="1" showErrorMessage="1" sqref="E9:E38">
      <formula1>$O$10:$O$13</formula1>
    </dataValidation>
    <dataValidation type="list" allowBlank="1" showInputMessage="1" showErrorMessage="1" sqref="D3">
      <formula1>$R$9:$R$12</formula1>
    </dataValidation>
    <dataValidation type="list" allowBlank="1" showInputMessage="1" showErrorMessage="1" sqref="H2">
      <formula1>$I$14:$I$17</formula1>
    </dataValidation>
    <dataValidation type="list" allowBlank="1" showInputMessage="1" showErrorMessage="1" sqref="H3">
      <formula1>$I$20:$I$29</formula1>
    </dataValidation>
    <dataValidation type="list" allowBlank="1" showInputMessage="1" showErrorMessage="1" sqref="J2">
      <formula1>$I$30:$I$35</formula1>
    </dataValidation>
    <dataValidation type="list" allowBlank="1" showInputMessage="1" showErrorMessage="1" sqref="J3">
      <formula1>$I$36:$I$40</formula1>
    </dataValidation>
    <dataValidation type="list" allowBlank="1" showInputMessage="1" showErrorMessage="1" sqref="J4">
      <formula1>$I$42:$I$46</formula1>
    </dataValidation>
    <dataValidation type="list" allowBlank="1" showInputMessage="1" showErrorMessage="1" sqref="D4:E4 D5:E5">
      <formula1>$W$6:$W$26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1"/>
  <sheetViews>
    <sheetView zoomScale="70" zoomScaleNormal="70" workbookViewId="0">
      <pane xSplit="3" ySplit="1" topLeftCell="H2" activePane="bottomRight" state="frozen"/>
      <selection pane="topRight" activeCell="E1" sqref="E1"/>
      <selection pane="bottomLeft" activeCell="A3" sqref="A3"/>
      <selection pane="bottomRight" activeCell="O37" sqref="O37"/>
    </sheetView>
  </sheetViews>
  <sheetFormatPr defaultRowHeight="15" x14ac:dyDescent="0.25"/>
  <cols>
    <col min="1" max="1" width="6" customWidth="1"/>
    <col min="2" max="2" width="48.5703125" customWidth="1"/>
    <col min="3" max="3" width="13.7109375" customWidth="1"/>
  </cols>
  <sheetData>
    <row r="1" spans="1:42" ht="37.5" x14ac:dyDescent="0.25">
      <c r="A1" s="25" t="s">
        <v>0</v>
      </c>
      <c r="B1" s="26" t="s">
        <v>1</v>
      </c>
      <c r="C1" s="26" t="s">
        <v>2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91"/>
      <c r="Y1" s="91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</row>
    <row r="2" spans="1:42" ht="18.75" x14ac:dyDescent="0.3">
      <c r="A2" s="30">
        <v>1</v>
      </c>
      <c r="B2" s="112">
        <f>Список!D9</f>
        <v>1</v>
      </c>
      <c r="C2" s="111">
        <f>Список!E9</f>
        <v>2</v>
      </c>
      <c r="D2" s="126">
        <v>-5</v>
      </c>
      <c r="E2" s="126">
        <v>4</v>
      </c>
      <c r="F2" s="126">
        <v>50</v>
      </c>
      <c r="G2" s="126">
        <v>12</v>
      </c>
      <c r="H2" s="126" t="s">
        <v>10</v>
      </c>
      <c r="I2" s="126">
        <v>324</v>
      </c>
      <c r="J2" s="126">
        <v>1</v>
      </c>
      <c r="K2" s="126">
        <v>10.5</v>
      </c>
      <c r="L2" s="126">
        <v>2134</v>
      </c>
      <c r="M2" s="126">
        <v>0.05</v>
      </c>
      <c r="N2" s="126">
        <v>7</v>
      </c>
      <c r="O2" s="126">
        <v>1</v>
      </c>
      <c r="P2" s="126">
        <v>12950</v>
      </c>
      <c r="Q2" s="126">
        <v>1423</v>
      </c>
      <c r="R2" s="126" t="s">
        <v>10</v>
      </c>
      <c r="S2" s="126" t="s">
        <v>10</v>
      </c>
      <c r="T2" s="126">
        <v>1423</v>
      </c>
      <c r="U2" s="126">
        <v>24</v>
      </c>
      <c r="V2" s="127">
        <v>0</v>
      </c>
      <c r="W2" s="126">
        <v>24</v>
      </c>
      <c r="X2" s="91"/>
      <c r="Y2" s="91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</row>
    <row r="3" spans="1:42" ht="18.75" x14ac:dyDescent="0.3">
      <c r="A3" s="30">
        <v>2</v>
      </c>
      <c r="B3" s="112">
        <f>Список!D10</f>
        <v>2</v>
      </c>
      <c r="C3" s="111">
        <f>Список!E10</f>
        <v>4</v>
      </c>
      <c r="D3" s="126">
        <v>-1</v>
      </c>
      <c r="E3" s="126">
        <v>49</v>
      </c>
      <c r="F3" s="126">
        <v>90</v>
      </c>
      <c r="G3" s="126">
        <v>5</v>
      </c>
      <c r="H3" s="126">
        <v>-7</v>
      </c>
      <c r="I3" s="126">
        <v>1452.5</v>
      </c>
      <c r="J3" s="126">
        <v>2.5</v>
      </c>
      <c r="K3" s="126">
        <v>57.5</v>
      </c>
      <c r="L3" s="126">
        <v>2413</v>
      </c>
      <c r="M3" s="126">
        <v>2.5000000000000001E-2</v>
      </c>
      <c r="N3" s="126">
        <v>7</v>
      </c>
      <c r="O3" s="126">
        <v>23</v>
      </c>
      <c r="P3" s="126">
        <v>24700</v>
      </c>
      <c r="Q3" s="126">
        <v>2413</v>
      </c>
      <c r="R3" s="126">
        <v>360</v>
      </c>
      <c r="S3" s="126">
        <v>6</v>
      </c>
      <c r="T3" s="126">
        <v>2341</v>
      </c>
      <c r="U3" s="126">
        <v>13</v>
      </c>
      <c r="V3" s="127">
        <v>1</v>
      </c>
      <c r="W3" s="126" t="s">
        <v>10</v>
      </c>
      <c r="X3" s="91"/>
      <c r="Y3" s="91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</row>
    <row r="4" spans="1:42" ht="18.75" x14ac:dyDescent="0.3">
      <c r="A4" s="30">
        <v>3</v>
      </c>
      <c r="B4" s="112">
        <f>Список!D11</f>
        <v>3</v>
      </c>
      <c r="C4" s="111">
        <f>Список!E11</f>
        <v>3</v>
      </c>
      <c r="D4" s="126">
        <v>15</v>
      </c>
      <c r="E4" s="126">
        <v>9</v>
      </c>
      <c r="F4" s="126">
        <v>25</v>
      </c>
      <c r="G4" s="126">
        <v>10</v>
      </c>
      <c r="H4" s="126" t="s">
        <v>10</v>
      </c>
      <c r="I4" s="126">
        <v>2250.9</v>
      </c>
      <c r="J4" s="126">
        <v>1.7</v>
      </c>
      <c r="K4" s="126">
        <v>9</v>
      </c>
      <c r="L4" s="126">
        <v>1243</v>
      </c>
      <c r="M4" s="126" t="s">
        <v>10</v>
      </c>
      <c r="N4" s="126">
        <v>4</v>
      </c>
      <c r="O4" s="126">
        <v>13</v>
      </c>
      <c r="P4" s="126">
        <v>8500</v>
      </c>
      <c r="Q4" s="126">
        <v>3214</v>
      </c>
      <c r="R4" s="128" t="s">
        <v>10</v>
      </c>
      <c r="S4" s="126" t="s">
        <v>10</v>
      </c>
      <c r="T4" s="126">
        <v>4123</v>
      </c>
      <c r="U4" s="126">
        <v>24</v>
      </c>
      <c r="V4" s="127">
        <v>0</v>
      </c>
      <c r="W4" s="126">
        <v>48</v>
      </c>
      <c r="X4" s="91"/>
      <c r="Y4" s="91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</row>
    <row r="5" spans="1:42" ht="18.75" x14ac:dyDescent="0.3">
      <c r="A5" s="30">
        <v>4</v>
      </c>
      <c r="B5" s="112">
        <f>Список!D12</f>
        <v>4</v>
      </c>
      <c r="C5" s="111">
        <f>Список!E12</f>
        <v>3</v>
      </c>
      <c r="D5" s="126">
        <v>15</v>
      </c>
      <c r="E5" s="126">
        <v>9</v>
      </c>
      <c r="F5" s="126">
        <v>80</v>
      </c>
      <c r="G5" s="126">
        <v>10</v>
      </c>
      <c r="H5" s="126">
        <v>-100</v>
      </c>
      <c r="I5" s="126">
        <v>196.8</v>
      </c>
      <c r="J5" s="126">
        <v>18</v>
      </c>
      <c r="K5" s="126">
        <v>1243</v>
      </c>
      <c r="L5" s="126">
        <v>1243</v>
      </c>
      <c r="M5" s="126">
        <v>6.25E-2</v>
      </c>
      <c r="N5" s="126">
        <v>4</v>
      </c>
      <c r="O5" s="126">
        <v>3</v>
      </c>
      <c r="P5" s="126">
        <v>1700</v>
      </c>
      <c r="Q5" s="126">
        <v>3214</v>
      </c>
      <c r="R5" s="126">
        <v>18</v>
      </c>
      <c r="S5" s="126">
        <v>16</v>
      </c>
      <c r="T5" s="126">
        <v>4123</v>
      </c>
      <c r="U5" s="126">
        <v>24</v>
      </c>
      <c r="V5" s="127" t="s">
        <v>10</v>
      </c>
      <c r="W5" s="126">
        <v>5</v>
      </c>
      <c r="X5" s="91"/>
      <c r="Y5" s="91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</row>
    <row r="6" spans="1:42" ht="18.75" x14ac:dyDescent="0.3">
      <c r="A6" s="30">
        <v>5</v>
      </c>
      <c r="B6" s="112">
        <f>Список!D13</f>
        <v>5</v>
      </c>
      <c r="C6" s="111">
        <f>Список!E13</f>
        <v>2</v>
      </c>
      <c r="D6" s="126">
        <v>-5</v>
      </c>
      <c r="E6" s="126">
        <v>4</v>
      </c>
      <c r="F6" s="126">
        <v>50</v>
      </c>
      <c r="G6" s="126">
        <v>12</v>
      </c>
      <c r="H6" s="126">
        <v>3</v>
      </c>
      <c r="I6" s="126">
        <v>2565.4</v>
      </c>
      <c r="J6" s="126">
        <v>1.35</v>
      </c>
      <c r="K6" s="126">
        <v>13</v>
      </c>
      <c r="L6" s="126">
        <v>1234</v>
      </c>
      <c r="M6" s="126">
        <v>0.05</v>
      </c>
      <c r="N6" s="126">
        <v>7</v>
      </c>
      <c r="O6" s="126">
        <v>1</v>
      </c>
      <c r="P6" s="126">
        <v>410</v>
      </c>
      <c r="Q6" s="126">
        <v>1342</v>
      </c>
      <c r="R6" s="126">
        <v>40</v>
      </c>
      <c r="S6" s="126" t="s">
        <v>10</v>
      </c>
      <c r="T6" s="126">
        <v>1432</v>
      </c>
      <c r="U6" s="126">
        <v>24</v>
      </c>
      <c r="V6" s="127">
        <v>1</v>
      </c>
      <c r="W6" s="126">
        <v>13</v>
      </c>
      <c r="X6" s="91"/>
      <c r="Y6" s="91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</row>
    <row r="7" spans="1:42" ht="18.75" x14ac:dyDescent="0.3">
      <c r="A7" s="30">
        <v>6</v>
      </c>
      <c r="B7" s="112">
        <f>Список!D14</f>
        <v>6</v>
      </c>
      <c r="C7" s="111">
        <f>Список!E14</f>
        <v>3</v>
      </c>
      <c r="D7" s="126">
        <v>33</v>
      </c>
      <c r="E7" s="126">
        <v>9</v>
      </c>
      <c r="F7" s="126">
        <v>6</v>
      </c>
      <c r="G7" s="126">
        <v>10</v>
      </c>
      <c r="H7" s="126" t="s">
        <v>10</v>
      </c>
      <c r="I7" s="126">
        <v>224.1</v>
      </c>
      <c r="J7" s="126">
        <v>-5</v>
      </c>
      <c r="K7" s="126">
        <v>17</v>
      </c>
      <c r="L7" s="126">
        <v>1243</v>
      </c>
      <c r="M7" s="126">
        <v>7.5</v>
      </c>
      <c r="N7" s="126">
        <v>2</v>
      </c>
      <c r="O7" s="126">
        <v>13</v>
      </c>
      <c r="P7" s="126" t="s">
        <v>10</v>
      </c>
      <c r="Q7" s="126">
        <v>4321</v>
      </c>
      <c r="R7" s="126">
        <v>27</v>
      </c>
      <c r="S7" s="126" t="s">
        <v>10</v>
      </c>
      <c r="T7" s="126">
        <v>4123</v>
      </c>
      <c r="U7" s="126">
        <v>24</v>
      </c>
      <c r="V7" s="127" t="s">
        <v>10</v>
      </c>
      <c r="W7" s="126">
        <v>40</v>
      </c>
      <c r="X7" s="91"/>
      <c r="Y7" s="91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</row>
    <row r="8" spans="1:42" ht="18.75" x14ac:dyDescent="0.3">
      <c r="A8" s="30">
        <v>7</v>
      </c>
      <c r="B8" s="112">
        <f>Список!D15</f>
        <v>7</v>
      </c>
      <c r="C8" s="111">
        <f>Список!E15</f>
        <v>3</v>
      </c>
      <c r="D8" s="126">
        <v>15</v>
      </c>
      <c r="E8" s="126">
        <v>9</v>
      </c>
      <c r="F8" s="126">
        <v>80</v>
      </c>
      <c r="G8" s="126">
        <v>10</v>
      </c>
      <c r="H8" s="126" t="s">
        <v>10</v>
      </c>
      <c r="I8" s="126">
        <v>196.8</v>
      </c>
      <c r="J8" s="126">
        <v>-2</v>
      </c>
      <c r="K8" s="126">
        <v>18</v>
      </c>
      <c r="L8" s="126">
        <v>1243</v>
      </c>
      <c r="M8" s="126">
        <v>7.0000000000000007E-2</v>
      </c>
      <c r="N8" s="126">
        <v>4</v>
      </c>
      <c r="O8" s="126">
        <v>3</v>
      </c>
      <c r="P8" s="126" t="s">
        <v>10</v>
      </c>
      <c r="Q8" s="126">
        <v>3214</v>
      </c>
      <c r="R8" s="126" t="s">
        <v>10</v>
      </c>
      <c r="S8" s="126" t="s">
        <v>10</v>
      </c>
      <c r="T8" s="126">
        <v>4123</v>
      </c>
      <c r="U8" s="126">
        <v>24</v>
      </c>
      <c r="V8" s="127">
        <v>1</v>
      </c>
      <c r="W8" s="126">
        <v>6</v>
      </c>
      <c r="X8" s="91"/>
      <c r="Y8" s="91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</row>
    <row r="9" spans="1:42" ht="18.75" x14ac:dyDescent="0.3">
      <c r="A9" s="30">
        <v>8</v>
      </c>
      <c r="B9" s="112">
        <f>Список!D16</f>
        <v>8</v>
      </c>
      <c r="C9" s="111">
        <f>Список!E16</f>
        <v>5</v>
      </c>
      <c r="D9" s="126">
        <v>20</v>
      </c>
      <c r="E9" s="126">
        <v>25</v>
      </c>
      <c r="F9" s="126">
        <v>95</v>
      </c>
      <c r="G9" s="126">
        <v>19</v>
      </c>
      <c r="H9" s="126">
        <v>20</v>
      </c>
      <c r="I9" s="126">
        <v>1798.2</v>
      </c>
      <c r="J9" s="126">
        <v>1.125</v>
      </c>
      <c r="K9" s="126">
        <v>12</v>
      </c>
      <c r="L9" s="126">
        <v>3241</v>
      </c>
      <c r="M9" s="126">
        <v>0.96</v>
      </c>
      <c r="N9" s="126">
        <v>3</v>
      </c>
      <c r="O9" s="126">
        <v>123</v>
      </c>
      <c r="P9" s="126" t="s">
        <v>10</v>
      </c>
      <c r="Q9" s="126">
        <v>3214</v>
      </c>
      <c r="R9" s="126">
        <v>28</v>
      </c>
      <c r="S9" s="126">
        <v>112</v>
      </c>
      <c r="T9" s="126">
        <v>2314</v>
      </c>
      <c r="U9" s="126">
        <v>13</v>
      </c>
      <c r="V9" s="127" t="s">
        <v>10</v>
      </c>
      <c r="W9" s="126">
        <v>24</v>
      </c>
      <c r="X9" s="91"/>
      <c r="Y9" s="91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</row>
    <row r="10" spans="1:42" ht="18.75" x14ac:dyDescent="0.3">
      <c r="A10" s="30">
        <v>9</v>
      </c>
      <c r="B10" s="112">
        <f>Список!D17</f>
        <v>9</v>
      </c>
      <c r="C10" s="111">
        <f>Список!E17</f>
        <v>5</v>
      </c>
      <c r="D10" s="126">
        <v>20</v>
      </c>
      <c r="E10" s="126">
        <v>25</v>
      </c>
      <c r="F10" s="126">
        <v>95</v>
      </c>
      <c r="G10" s="126">
        <v>-14</v>
      </c>
      <c r="H10" s="126">
        <v>30</v>
      </c>
      <c r="I10" s="126">
        <v>1798.2</v>
      </c>
      <c r="J10" s="126">
        <v>1.21</v>
      </c>
      <c r="K10" s="126">
        <v>12</v>
      </c>
      <c r="L10" s="126">
        <v>3241</v>
      </c>
      <c r="M10" s="126" t="s">
        <v>10</v>
      </c>
      <c r="N10" s="126">
        <v>3</v>
      </c>
      <c r="O10" s="126">
        <v>12</v>
      </c>
      <c r="P10" s="126">
        <v>18525</v>
      </c>
      <c r="Q10" s="126">
        <v>1342</v>
      </c>
      <c r="R10" s="126" t="s">
        <v>10</v>
      </c>
      <c r="S10" s="126">
        <v>112</v>
      </c>
      <c r="T10" s="126">
        <v>2314</v>
      </c>
      <c r="U10" s="126">
        <v>3</v>
      </c>
      <c r="V10" s="127">
        <v>1</v>
      </c>
      <c r="W10" s="126">
        <v>24</v>
      </c>
      <c r="X10" s="91"/>
      <c r="Y10" s="91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</row>
    <row r="11" spans="1:42" ht="18.75" x14ac:dyDescent="0.3">
      <c r="A11" s="30">
        <v>10</v>
      </c>
      <c r="B11" s="112">
        <f>Список!D18</f>
        <v>10</v>
      </c>
      <c r="C11" s="111">
        <f>Список!E18</f>
        <v>5</v>
      </c>
      <c r="D11" s="126">
        <v>20</v>
      </c>
      <c r="E11" s="126">
        <v>25</v>
      </c>
      <c r="F11" s="126">
        <v>95</v>
      </c>
      <c r="G11" s="126">
        <v>19</v>
      </c>
      <c r="H11" s="126" t="s">
        <v>10</v>
      </c>
      <c r="I11" s="126">
        <v>1798.2</v>
      </c>
      <c r="J11" s="126">
        <v>1.125</v>
      </c>
      <c r="K11" s="126">
        <v>12</v>
      </c>
      <c r="L11" s="126">
        <v>1234</v>
      </c>
      <c r="M11" s="126">
        <v>0.04</v>
      </c>
      <c r="N11" s="126">
        <v>3</v>
      </c>
      <c r="O11" s="126">
        <v>12</v>
      </c>
      <c r="P11" s="126">
        <v>4275</v>
      </c>
      <c r="Q11" s="126">
        <v>2431</v>
      </c>
      <c r="R11" s="126" t="s">
        <v>10</v>
      </c>
      <c r="S11" s="126" t="s">
        <v>10</v>
      </c>
      <c r="T11" s="126">
        <v>2314</v>
      </c>
      <c r="U11" s="126">
        <v>13</v>
      </c>
      <c r="V11" s="127" t="s">
        <v>10</v>
      </c>
      <c r="W11" s="126" t="s">
        <v>10</v>
      </c>
      <c r="X11" s="91"/>
      <c r="Y11" s="91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</row>
    <row r="12" spans="1:42" ht="18.75" x14ac:dyDescent="0.3">
      <c r="A12" s="30">
        <v>11</v>
      </c>
      <c r="B12" s="112">
        <f>Список!D19</f>
        <v>11</v>
      </c>
      <c r="C12" s="111">
        <f>Список!E19</f>
        <v>2</v>
      </c>
      <c r="D12" s="126">
        <v>-5</v>
      </c>
      <c r="E12" s="126">
        <v>4</v>
      </c>
      <c r="F12" s="126">
        <v>50</v>
      </c>
      <c r="G12" s="126">
        <v>12</v>
      </c>
      <c r="H12" s="126">
        <v>9</v>
      </c>
      <c r="I12" s="126">
        <v>324</v>
      </c>
      <c r="J12" s="126">
        <v>0</v>
      </c>
      <c r="K12" s="126">
        <v>10.5</v>
      </c>
      <c r="L12" s="126">
        <v>2134</v>
      </c>
      <c r="M12" s="126">
        <v>0.05</v>
      </c>
      <c r="N12" s="126">
        <v>7</v>
      </c>
      <c r="O12" s="126">
        <v>1</v>
      </c>
      <c r="P12" s="126">
        <v>120</v>
      </c>
      <c r="Q12" s="126">
        <v>1423</v>
      </c>
      <c r="R12" s="126" t="s">
        <v>10</v>
      </c>
      <c r="S12" s="126" t="s">
        <v>10</v>
      </c>
      <c r="T12" s="126">
        <v>1432</v>
      </c>
      <c r="U12" s="126">
        <v>24</v>
      </c>
      <c r="V12" s="127">
        <v>1</v>
      </c>
      <c r="W12" s="126">
        <v>24</v>
      </c>
      <c r="X12" s="91"/>
      <c r="Y12" s="91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</row>
    <row r="13" spans="1:42" ht="18.75" x14ac:dyDescent="0.3">
      <c r="A13" s="30">
        <v>12</v>
      </c>
      <c r="B13" s="112">
        <f>Список!D20</f>
        <v>12</v>
      </c>
      <c r="C13" s="111">
        <f>Список!E20</f>
        <v>4</v>
      </c>
      <c r="D13" s="126">
        <v>-1</v>
      </c>
      <c r="E13" s="126">
        <v>49</v>
      </c>
      <c r="F13" s="126">
        <v>90</v>
      </c>
      <c r="G13" s="126">
        <v>19</v>
      </c>
      <c r="H13" s="126">
        <v>7</v>
      </c>
      <c r="I13" s="126">
        <v>8343</v>
      </c>
      <c r="J13" s="126">
        <v>0.5</v>
      </c>
      <c r="K13" s="126">
        <v>57.5</v>
      </c>
      <c r="L13" s="126">
        <v>2413</v>
      </c>
      <c r="M13" s="126">
        <v>0.25</v>
      </c>
      <c r="N13" s="126">
        <v>7</v>
      </c>
      <c r="O13" s="126">
        <v>23</v>
      </c>
      <c r="P13" s="126">
        <v>24700</v>
      </c>
      <c r="Q13" s="126">
        <v>2431</v>
      </c>
      <c r="R13" s="126">
        <v>15</v>
      </c>
      <c r="S13" s="126">
        <v>124.5</v>
      </c>
      <c r="T13" s="126">
        <v>2341</v>
      </c>
      <c r="U13" s="126">
        <v>13</v>
      </c>
      <c r="V13" s="127" t="s">
        <v>10</v>
      </c>
      <c r="W13" s="126">
        <v>25</v>
      </c>
      <c r="X13" s="91"/>
      <c r="Y13" s="91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</row>
    <row r="14" spans="1:42" ht="18.75" x14ac:dyDescent="0.3">
      <c r="A14" s="30">
        <v>13</v>
      </c>
      <c r="B14" s="112">
        <f>Список!D21</f>
        <v>13</v>
      </c>
      <c r="C14" s="111">
        <f>Список!E21</f>
        <v>5</v>
      </c>
      <c r="D14" s="126">
        <v>35</v>
      </c>
      <c r="E14" s="126">
        <v>125</v>
      </c>
      <c r="F14" s="126">
        <v>50</v>
      </c>
      <c r="G14" s="126">
        <v>19</v>
      </c>
      <c r="H14" s="126" t="s">
        <v>10</v>
      </c>
      <c r="I14" s="126">
        <v>1950.2</v>
      </c>
      <c r="J14" s="126">
        <v>4.5</v>
      </c>
      <c r="K14" s="126">
        <v>12</v>
      </c>
      <c r="L14" s="126">
        <v>3241</v>
      </c>
      <c r="M14" s="126">
        <v>0.04</v>
      </c>
      <c r="N14" s="126">
        <v>3</v>
      </c>
      <c r="O14" s="126">
        <v>123</v>
      </c>
      <c r="P14" s="126">
        <v>18525</v>
      </c>
      <c r="Q14" s="126">
        <v>1342</v>
      </c>
      <c r="R14" s="126" t="s">
        <v>10</v>
      </c>
      <c r="S14" s="126" t="s">
        <v>10</v>
      </c>
      <c r="T14" s="126">
        <v>2314</v>
      </c>
      <c r="U14" s="126">
        <v>13</v>
      </c>
      <c r="V14" s="127">
        <v>0</v>
      </c>
      <c r="W14" s="126" t="s">
        <v>10</v>
      </c>
      <c r="X14" s="91"/>
      <c r="Y14" s="91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8.75" x14ac:dyDescent="0.3">
      <c r="A15" s="30">
        <v>14</v>
      </c>
      <c r="B15" s="112">
        <f>Список!D22</f>
        <v>14</v>
      </c>
      <c r="C15" s="111">
        <f>Список!E22</f>
        <v>4</v>
      </c>
      <c r="D15" s="126">
        <v>-1</v>
      </c>
      <c r="E15" s="126">
        <v>49</v>
      </c>
      <c r="F15" s="126">
        <v>90</v>
      </c>
      <c r="G15" s="126">
        <v>5</v>
      </c>
      <c r="H15" s="126" t="s">
        <v>10</v>
      </c>
      <c r="I15" s="126">
        <v>1412.5</v>
      </c>
      <c r="J15" s="126">
        <v>-1.5</v>
      </c>
      <c r="K15" s="126">
        <v>57.5</v>
      </c>
      <c r="L15" s="126">
        <v>2413</v>
      </c>
      <c r="M15" s="126">
        <v>2.5000000000000001E-2</v>
      </c>
      <c r="N15" s="126">
        <v>7</v>
      </c>
      <c r="O15" s="126">
        <v>23</v>
      </c>
      <c r="P15" s="126">
        <v>192</v>
      </c>
      <c r="Q15" s="126">
        <v>2431</v>
      </c>
      <c r="R15" s="126">
        <v>30</v>
      </c>
      <c r="S15" s="126" t="s">
        <v>10</v>
      </c>
      <c r="T15" s="126">
        <v>2341</v>
      </c>
      <c r="U15" s="126">
        <v>13</v>
      </c>
      <c r="V15" s="127">
        <v>0</v>
      </c>
      <c r="W15" s="126">
        <v>14</v>
      </c>
      <c r="X15" s="91"/>
      <c r="Y15" s="91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</row>
    <row r="16" spans="1:42" ht="18.75" x14ac:dyDescent="0.3">
      <c r="A16" s="30">
        <v>15</v>
      </c>
      <c r="B16" s="112">
        <f>Список!D23</f>
        <v>15</v>
      </c>
      <c r="C16" s="111">
        <f>Список!E23</f>
        <v>2</v>
      </c>
      <c r="D16" s="126">
        <v>-5</v>
      </c>
      <c r="E16" s="126">
        <v>4</v>
      </c>
      <c r="F16" s="126">
        <v>50</v>
      </c>
      <c r="G16" s="126">
        <v>14</v>
      </c>
      <c r="H16" s="126">
        <v>27</v>
      </c>
      <c r="I16" s="126">
        <v>323.2</v>
      </c>
      <c r="J16" s="126">
        <v>1</v>
      </c>
      <c r="K16" s="126">
        <v>10.5</v>
      </c>
      <c r="L16" s="126">
        <v>2134</v>
      </c>
      <c r="M16" s="126">
        <v>0.05</v>
      </c>
      <c r="N16" s="126">
        <v>5</v>
      </c>
      <c r="O16" s="126">
        <v>12</v>
      </c>
      <c r="P16" s="126">
        <v>49200</v>
      </c>
      <c r="Q16" s="126">
        <v>1324</v>
      </c>
      <c r="R16" s="126" t="s">
        <v>10</v>
      </c>
      <c r="S16" s="126">
        <v>36</v>
      </c>
      <c r="T16" s="126">
        <v>1432</v>
      </c>
      <c r="U16" s="126">
        <v>13</v>
      </c>
      <c r="V16" s="127">
        <v>0</v>
      </c>
      <c r="W16" s="126">
        <v>17</v>
      </c>
      <c r="X16" s="91"/>
      <c r="Y16" s="91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</row>
    <row r="17" spans="1:42" ht="18.75" x14ac:dyDescent="0.3">
      <c r="A17" s="30">
        <v>16</v>
      </c>
      <c r="B17" s="112">
        <f>Список!D24</f>
        <v>16</v>
      </c>
      <c r="C17" s="111">
        <f>Список!E24</f>
        <v>2</v>
      </c>
      <c r="D17" s="126">
        <v>-5</v>
      </c>
      <c r="E17" s="126" t="s">
        <v>10</v>
      </c>
      <c r="F17" s="126">
        <v>50</v>
      </c>
      <c r="G17" s="126">
        <v>1.75</v>
      </c>
      <c r="H17" s="126">
        <v>3</v>
      </c>
      <c r="I17" s="126">
        <v>2565.4</v>
      </c>
      <c r="J17" s="126">
        <v>2</v>
      </c>
      <c r="K17" s="126">
        <v>10.5</v>
      </c>
      <c r="L17" s="126">
        <v>2134</v>
      </c>
      <c r="M17" s="126">
        <v>0.05</v>
      </c>
      <c r="N17" s="126">
        <v>7</v>
      </c>
      <c r="O17" s="126">
        <v>1</v>
      </c>
      <c r="P17" s="126">
        <v>5600</v>
      </c>
      <c r="Q17" s="126">
        <v>4132</v>
      </c>
      <c r="R17" s="126" t="s">
        <v>10</v>
      </c>
      <c r="S17" s="126" t="s">
        <v>10</v>
      </c>
      <c r="T17" s="126">
        <v>3421</v>
      </c>
      <c r="U17" s="126">
        <v>4</v>
      </c>
      <c r="V17" s="127">
        <v>0</v>
      </c>
      <c r="W17" s="126">
        <v>24</v>
      </c>
      <c r="X17" s="91"/>
      <c r="Y17" s="91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</row>
    <row r="18" spans="1:42" ht="18.75" x14ac:dyDescent="0.3">
      <c r="A18" s="30">
        <v>17</v>
      </c>
      <c r="B18" s="112">
        <f>Список!D25</f>
        <v>17</v>
      </c>
      <c r="C18" s="111">
        <f>Список!E25</f>
        <v>4</v>
      </c>
      <c r="D18" s="126">
        <v>-1</v>
      </c>
      <c r="E18" s="126">
        <v>1</v>
      </c>
      <c r="F18" s="126">
        <v>0.1</v>
      </c>
      <c r="G18" s="126">
        <v>5</v>
      </c>
      <c r="H18" s="126">
        <v>-7</v>
      </c>
      <c r="I18" s="126" t="s">
        <v>10</v>
      </c>
      <c r="J18" s="126">
        <v>-0.4</v>
      </c>
      <c r="K18" s="126">
        <v>23.75</v>
      </c>
      <c r="L18" s="126">
        <v>2413</v>
      </c>
      <c r="M18" s="126">
        <v>2.5000000000000001E-2</v>
      </c>
      <c r="N18" s="126">
        <v>6</v>
      </c>
      <c r="O18" s="126">
        <v>13</v>
      </c>
      <c r="P18" s="126">
        <v>24700</v>
      </c>
      <c r="Q18" s="126">
        <v>2431</v>
      </c>
      <c r="R18" s="126">
        <v>25</v>
      </c>
      <c r="S18" s="126" t="s">
        <v>10</v>
      </c>
      <c r="T18" s="126">
        <v>2341</v>
      </c>
      <c r="U18" s="126">
        <v>3</v>
      </c>
      <c r="V18" s="127">
        <v>1</v>
      </c>
      <c r="W18" s="126" t="s">
        <v>10</v>
      </c>
      <c r="X18" s="91"/>
      <c r="Y18" s="91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</row>
    <row r="19" spans="1:42" ht="18.75" x14ac:dyDescent="0.3">
      <c r="A19" s="30">
        <v>18</v>
      </c>
      <c r="B19" s="112">
        <f>Список!D26</f>
        <v>18</v>
      </c>
      <c r="C19" s="111">
        <f>Список!E26</f>
        <v>4</v>
      </c>
      <c r="D19" s="126">
        <v>-44</v>
      </c>
      <c r="E19" s="126">
        <v>49</v>
      </c>
      <c r="F19" s="126">
        <v>1</v>
      </c>
      <c r="G19" s="126" t="s">
        <v>10</v>
      </c>
      <c r="H19" s="126">
        <v>7</v>
      </c>
      <c r="I19" s="126">
        <v>1453</v>
      </c>
      <c r="J19" s="126">
        <v>3</v>
      </c>
      <c r="K19" s="126">
        <v>57.5</v>
      </c>
      <c r="L19" s="126">
        <v>2413</v>
      </c>
      <c r="M19" s="126">
        <v>2.5000000000000001E-2</v>
      </c>
      <c r="N19" s="126">
        <v>7</v>
      </c>
      <c r="O19" s="126">
        <v>23</v>
      </c>
      <c r="P19" s="126">
        <v>28500</v>
      </c>
      <c r="Q19" s="126">
        <v>2431</v>
      </c>
      <c r="R19" s="126">
        <v>15</v>
      </c>
      <c r="S19" s="126">
        <v>124.5</v>
      </c>
      <c r="T19" s="126">
        <v>2341</v>
      </c>
      <c r="U19" s="126">
        <v>3</v>
      </c>
      <c r="V19" s="127">
        <v>0</v>
      </c>
      <c r="W19" s="126">
        <v>26</v>
      </c>
      <c r="X19" s="91"/>
      <c r="Y19" s="91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</row>
    <row r="20" spans="1:42" ht="18.75" x14ac:dyDescent="0.3">
      <c r="A20" s="30">
        <v>19</v>
      </c>
      <c r="B20" s="112">
        <f>Список!D27</f>
        <v>0</v>
      </c>
      <c r="C20" s="111">
        <f>Список!E27</f>
        <v>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7"/>
      <c r="W20" s="126"/>
      <c r="X20" s="91"/>
      <c r="Y20" s="91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</row>
    <row r="21" spans="1:42" ht="18.75" x14ac:dyDescent="0.3">
      <c r="A21" s="30">
        <v>20</v>
      </c>
      <c r="B21" s="112">
        <f>Список!D28</f>
        <v>0</v>
      </c>
      <c r="C21" s="111">
        <f>Список!E28</f>
        <v>0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7"/>
      <c r="W21" s="126"/>
      <c r="X21" s="91"/>
      <c r="Y21" s="91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</row>
    <row r="22" spans="1:42" ht="18.75" x14ac:dyDescent="0.3">
      <c r="A22" s="30">
        <v>21</v>
      </c>
      <c r="B22" s="112">
        <f>Список!D29</f>
        <v>0</v>
      </c>
      <c r="C22" s="111">
        <f>Список!E29</f>
        <v>0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7"/>
      <c r="W22" s="126"/>
      <c r="X22" s="91"/>
      <c r="Y22" s="91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</row>
    <row r="23" spans="1:42" ht="18.75" x14ac:dyDescent="0.3">
      <c r="A23" s="30">
        <v>22</v>
      </c>
      <c r="B23" s="112">
        <f>Список!D30</f>
        <v>0</v>
      </c>
      <c r="C23" s="111">
        <f>Список!E30</f>
        <v>0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7"/>
      <c r="W23" s="126"/>
      <c r="X23" s="91"/>
      <c r="Y23" s="91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</row>
    <row r="24" spans="1:42" ht="18.75" x14ac:dyDescent="0.3">
      <c r="A24" s="30">
        <v>23</v>
      </c>
      <c r="B24" s="112">
        <f>Список!D31</f>
        <v>0</v>
      </c>
      <c r="C24" s="111">
        <f>Список!E31</f>
        <v>0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26"/>
      <c r="X24" s="91"/>
      <c r="Y24" s="91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</row>
    <row r="25" spans="1:42" ht="18.75" x14ac:dyDescent="0.3">
      <c r="A25" s="30">
        <v>24</v>
      </c>
      <c r="B25" s="112">
        <f>Список!D32</f>
        <v>0</v>
      </c>
      <c r="C25" s="111">
        <f>Список!E32</f>
        <v>0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7"/>
      <c r="W25" s="126"/>
      <c r="X25" s="91"/>
      <c r="Y25" s="91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</row>
    <row r="26" spans="1:42" ht="18.75" x14ac:dyDescent="0.3">
      <c r="A26" s="30">
        <v>25</v>
      </c>
      <c r="B26" s="112">
        <f>Список!D33</f>
        <v>0</v>
      </c>
      <c r="C26" s="111">
        <f>Список!E33</f>
        <v>0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7"/>
      <c r="W26" s="126"/>
      <c r="X26" s="91"/>
      <c r="Y26" s="91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</row>
    <row r="27" spans="1:42" ht="18.75" x14ac:dyDescent="0.3">
      <c r="A27" s="30">
        <v>26</v>
      </c>
      <c r="B27" s="112">
        <f>Список!D34</f>
        <v>0</v>
      </c>
      <c r="C27" s="111">
        <f>Список!E34</f>
        <v>0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7"/>
      <c r="W27" s="126"/>
      <c r="X27" s="91"/>
      <c r="Y27" s="91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</row>
    <row r="28" spans="1:42" ht="18.75" x14ac:dyDescent="0.3">
      <c r="A28" s="30">
        <v>27</v>
      </c>
      <c r="B28" s="112">
        <f>Список!D35</f>
        <v>0</v>
      </c>
      <c r="C28" s="111">
        <f>Список!E35</f>
        <v>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7"/>
      <c r="W28" s="126"/>
      <c r="X28" s="91"/>
      <c r="Y28" s="91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</row>
    <row r="29" spans="1:42" ht="18.75" x14ac:dyDescent="0.3">
      <c r="A29" s="30">
        <v>28</v>
      </c>
      <c r="B29" s="112">
        <f>Список!D36</f>
        <v>0</v>
      </c>
      <c r="C29" s="111">
        <f>Список!E36</f>
        <v>0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7"/>
      <c r="W29" s="126"/>
      <c r="X29" s="91"/>
      <c r="Y29" s="91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</row>
    <row r="30" spans="1:42" ht="18.75" x14ac:dyDescent="0.3">
      <c r="A30" s="30">
        <v>29</v>
      </c>
      <c r="B30" s="112">
        <f>Список!D37</f>
        <v>0</v>
      </c>
      <c r="C30" s="111">
        <f>Список!E37</f>
        <v>0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7"/>
      <c r="W30" s="126"/>
      <c r="X30" s="91"/>
      <c r="Y30" s="91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</row>
    <row r="31" spans="1:42" ht="18.75" x14ac:dyDescent="0.3">
      <c r="A31" s="30">
        <v>30</v>
      </c>
      <c r="B31" s="112">
        <f>Список!D38</f>
        <v>0</v>
      </c>
      <c r="C31" s="111">
        <f>Список!E38</f>
        <v>0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7"/>
      <c r="W31" s="126"/>
      <c r="X31" s="91"/>
      <c r="Y31" s="91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</row>
    <row r="32" spans="1:42" x14ac:dyDescent="0.2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</row>
    <row r="33" spans="1:42" ht="18.75" customHeight="1" x14ac:dyDescent="0.25">
      <c r="A33" s="83"/>
      <c r="B33" s="90"/>
      <c r="C33" s="90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</row>
    <row r="34" spans="1:42" ht="15" customHeight="1" x14ac:dyDescent="0.25">
      <c r="A34" s="83"/>
      <c r="B34" s="90"/>
      <c r="C34" s="90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</row>
    <row r="35" spans="1:42" ht="15" customHeight="1" x14ac:dyDescent="0.25">
      <c r="A35" s="83"/>
      <c r="B35" s="90"/>
      <c r="C35" s="90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</row>
    <row r="36" spans="1:42" ht="15" customHeight="1" x14ac:dyDescent="0.25">
      <c r="A36" s="83"/>
      <c r="B36" s="90"/>
      <c r="C36" s="90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</row>
    <row r="37" spans="1:42" ht="15" customHeight="1" x14ac:dyDescent="0.25">
      <c r="A37" s="83"/>
      <c r="B37" s="90"/>
      <c r="C37" s="90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</row>
    <row r="38" spans="1:42" x14ac:dyDescent="0.2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</row>
    <row r="39" spans="1:42" x14ac:dyDescent="0.2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</row>
    <row r="40" spans="1:42" x14ac:dyDescent="0.2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</row>
    <row r="41" spans="1:42" x14ac:dyDescent="0.2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</row>
    <row r="42" spans="1:42" x14ac:dyDescent="0.2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</row>
    <row r="43" spans="1:42" x14ac:dyDescent="0.2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</row>
    <row r="44" spans="1:42" x14ac:dyDescent="0.2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</row>
    <row r="45" spans="1:42" x14ac:dyDescent="0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</row>
    <row r="46" spans="1:42" x14ac:dyDescent="0.2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</row>
    <row r="47" spans="1:42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</row>
    <row r="48" spans="1:42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</row>
    <row r="49" spans="1:29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</row>
    <row r="50" spans="1:29" x14ac:dyDescent="0.2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</row>
    <row r="51" spans="1:29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</row>
    <row r="52" spans="1:29" x14ac:dyDescent="0.2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</row>
    <row r="53" spans="1:29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</row>
    <row r="54" spans="1:29" x14ac:dyDescent="0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</row>
    <row r="55" spans="1:29" x14ac:dyDescent="0.2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</row>
    <row r="56" spans="1:29" x14ac:dyDescent="0.2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</row>
    <row r="57" spans="1:29" x14ac:dyDescent="0.2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</row>
    <row r="58" spans="1:29" x14ac:dyDescent="0.2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</row>
    <row r="59" spans="1:29" x14ac:dyDescent="0.2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</row>
    <row r="60" spans="1:29" x14ac:dyDescent="0.2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</row>
    <row r="61" spans="1:29" x14ac:dyDescent="0.2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</row>
    <row r="62" spans="1:29" x14ac:dyDescent="0.2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</row>
    <row r="63" spans="1:29" x14ac:dyDescent="0.2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</row>
    <row r="64" spans="1:29" x14ac:dyDescent="0.2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</row>
    <row r="65" spans="1:29" x14ac:dyDescent="0.2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</row>
    <row r="66" spans="1:29" x14ac:dyDescent="0.2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</row>
    <row r="67" spans="1:29" x14ac:dyDescent="0.2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</row>
    <row r="68" spans="1:29" x14ac:dyDescent="0.2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</row>
    <row r="69" spans="1:29" x14ac:dyDescent="0.2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</row>
    <row r="70" spans="1:29" x14ac:dyDescent="0.2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</row>
    <row r="71" spans="1:29" x14ac:dyDescent="0.2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</row>
  </sheetData>
  <sheetProtection password="CC77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  <ignoredErrors>
    <ignoredError sqref="B2:C2 B3:B31 C3:C3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Ответы!$N$24:$P$24</xm:f>
          </x14:formula1>
          <xm:sqref>V2:V31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8"/>
  <sheetViews>
    <sheetView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C26" sqref="AC26"/>
    </sheetView>
  </sheetViews>
  <sheetFormatPr defaultRowHeight="15" x14ac:dyDescent="0.25"/>
  <cols>
    <col min="2" max="2" width="14.28515625" customWidth="1"/>
    <col min="3" max="3" width="18.42578125" customWidth="1"/>
    <col min="4" max="23" width="5.7109375" style="5" customWidth="1"/>
    <col min="25" max="25" width="4.28515625" customWidth="1"/>
  </cols>
  <sheetData>
    <row r="1" spans="1:47" ht="46.5" customHeight="1" x14ac:dyDescent="0.25">
      <c r="A1" s="25" t="s">
        <v>0</v>
      </c>
      <c r="B1" s="26" t="s">
        <v>1</v>
      </c>
      <c r="C1" s="26" t="s">
        <v>2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129">
        <v>8</v>
      </c>
      <c r="L1" s="27">
        <v>9</v>
      </c>
      <c r="M1" s="27">
        <v>10</v>
      </c>
      <c r="N1" s="27">
        <v>11</v>
      </c>
      <c r="O1" s="28">
        <v>12</v>
      </c>
      <c r="P1" s="129">
        <v>13</v>
      </c>
      <c r="Q1" s="29">
        <v>14</v>
      </c>
      <c r="R1" s="129">
        <v>15</v>
      </c>
      <c r="S1" s="129">
        <v>16</v>
      </c>
      <c r="T1" s="29">
        <v>17</v>
      </c>
      <c r="U1" s="29">
        <v>18</v>
      </c>
      <c r="V1" s="29">
        <v>19</v>
      </c>
      <c r="W1" s="29">
        <v>20</v>
      </c>
      <c r="X1" s="14" t="s">
        <v>7</v>
      </c>
      <c r="Y1" s="15" t="s">
        <v>8</v>
      </c>
      <c r="Z1" s="16" t="s">
        <v>9</v>
      </c>
      <c r="AA1" s="79">
        <f>COUNTIF($X$2:$X$31,0)/Список!$D$6</f>
        <v>0</v>
      </c>
      <c r="AB1" s="91"/>
      <c r="AC1" s="91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</row>
    <row r="2" spans="1:47" ht="18.75" x14ac:dyDescent="0.3">
      <c r="A2" s="30">
        <v>1</v>
      </c>
      <c r="B2" s="113">
        <f>Список!D9</f>
        <v>1</v>
      </c>
      <c r="C2" s="17">
        <f>Список!E9</f>
        <v>2</v>
      </c>
      <c r="D2" s="114">
        <f>IF(OR(AND(Работа!$C2=Ответы!$B$4,Работа!$D2=Ответы!$C$6),AND(Работа!$C2=Ответы!$E$4,Работа!$D2=Ответы!$F$6),AND(Работа!$C2=Ответы!$H$4,Работа!$D2=Ответы!$I$6),AND(Работа!$C2=Ответы!$K$4,Работа!$D2=Ответы!$L$6)),1,IF(Работа!$D2="нет","нет",IF(C2=0," ",0)))</f>
        <v>1</v>
      </c>
      <c r="E2" s="114">
        <f>IF(OR(AND(Работа!$C2=Ответы!$B$4,Работа!$E2=Ответы!$C$7),AND(Работа!$C2=Ответы!$E$4,Работа!$E2=Ответы!$F$7),AND(Работа!$C2=Ответы!$H$4,Работа!$E2=Ответы!$I$7),AND(Работа!$C2=Ответы!$K$4,Работа!$E2=Ответы!$L$7)),1,IF(Работа!$E2="нет","нет",IF(C2=0," ",0)))</f>
        <v>1</v>
      </c>
      <c r="F2" s="114">
        <f>IF(OR(AND(Работа!$C2=Ответы!$B$4,Работа!$F2=Ответы!$C$8),AND(Работа!$C2=Ответы!$E$4,Работа!$F2=Ответы!$F$8),AND(Работа!$C2=Ответы!$H$4,Работа!$F2=Ответы!$I$8),AND(Работа!$C2=Ответы!$K$4,Работа!$F2=Ответы!$L$8)),1,IF(Работа!$F2="нет","нет",IF(C2=0," ",0)))</f>
        <v>1</v>
      </c>
      <c r="G2" s="114">
        <f>IF(OR(AND(Работа!$C2=Ответы!$B$4,Работа!$G2=Ответы!$C$9),AND(Работа!$C2=Ответы!$E$4,Работа!$G2=Ответы!$F$9),AND(Работа!$C2=Ответы!$H$4,Работа!$G2=Ответы!$I$9),AND(Работа!$C2=Ответы!$K$4,Работа!$G2=Ответы!$L$9)),1,IF(Работа!$G2="нет","нет",IF(C2=0," ",0)))</f>
        <v>1</v>
      </c>
      <c r="H2" s="114" t="str">
        <f>IF(OR(AND(Работа!$C2=Ответы!$B$4,Работа!$H2=Ответы!$C$10),AND(Работа!$C2=Ответы!$E$4,Работа!$H2=Ответы!$F$10),AND(Работа!$C2=Ответы!$H$4,Работа!$H2=Ответы!$I$10),AND(Работа!$C2=Ответы!$K$4,Работа!$H2=Ответы!$L$10)),1,IF(Работа!$H2="нет","нет",IF(C2=0," ",0)))</f>
        <v>нет</v>
      </c>
      <c r="I2" s="114">
        <f>IF(OR(AND(Работа!$C2=Ответы!$B$4,Работа!$I2=Ответы!$C$11),AND(Работа!$C2=Ответы!$E$4,Работа!$I2=Ответы!$F$11),AND(Работа!$C2=Ответы!$H$4,Работа!$I2=Ответы!$I$11),AND(Работа!$C2=Ответы!$K$4,Работа!$I2=Ответы!$L$11)),1,IF(Работа!$I2="нет","нет",IF(C2=0," ",0)))</f>
        <v>0</v>
      </c>
      <c r="J2" s="114">
        <f>IF(OR(AND(Работа!$C2=Ответы!$B$4,Работа!$J2=Ответы!$C$12),AND(Работа!$C2=Ответы!$E$4,Работа!$J2=Ответы!$F$12),AND(Работа!$C2=Ответы!$H$4,Работа!$J2=Ответы!$I$12),AND(Работа!$C2=Ответы!$K$4,Работа!$J2=Ответы!$L$12)),1,IF(Работа!$J2="нет","нет",IF(C2=0," ",0)))</f>
        <v>1</v>
      </c>
      <c r="K2" s="130">
        <f>IF(OR(AND(Работа!$C2=Ответы!$B$4,Работа!$K2=Ответы!$C$13),AND(Работа!$C2=Ответы!$E$4,Работа!$K2=Ответы!$F$13),AND(Работа!$C2=Ответы!$H$4,Работа!$K2=Ответы!$I$13),AND(Работа!$C2=Ответы!$K$4,Работа!$K2=Ответы!$L$13)),1,IF(Работа!$K2="нет","нет",IF(C2=0," ",0)))</f>
        <v>1</v>
      </c>
      <c r="L2" s="130">
        <f>IF(OR(AND(Работа!$C2=Ответы!$B$4,Работа!$L2=Ответы!$C$14),AND(Работа!$C2=Ответы!$E$4,Работа!$L2=Ответы!$F$14),AND(Работа!$C2=Ответы!$H$4,Работа!$L2=Ответы!$I$14),AND(Работа!$C2=Ответы!$K$4,Работа!$L2=Ответы!$L$14)),1,IF(Работа!$L2="нет","нет",IF(C2=0," ",0)))</f>
        <v>1</v>
      </c>
      <c r="M2" s="130">
        <f>IF(OR(AND(Работа!$C2=Ответы!$B$4,Работа!$M2=Ответы!$C$15),AND(Работа!$C2=Ответы!$E$4,Работа!$M2=Ответы!$F$15),AND(Работа!$C2=Ответы!$H$4,Работа!$M2=Ответы!$I$15),AND(Работа!$C2=Ответы!$K$4,Работа!$M2=Ответы!$L$15)),1,IF(Работа!$M2="нет","нет",IF(C2=0," ",0)))</f>
        <v>1</v>
      </c>
      <c r="N2" s="130">
        <f>IF(OR(AND(Работа!$C2=Ответы!$B$4,Работа!$N2=Ответы!$C$16),AND(Работа!$C2=Ответы!$E$4,Работа!$N2=Ответы!$F$16),AND(Работа!$C2=Ответы!$H$4,Работа!$N2=Ответы!$I$16),AND(Работа!$C2=Ответы!$K$4,Работа!$N2=Ответы!$L$16)),1,IF(Работа!$N2="нет","нет",IF(C2=0," ",0)))</f>
        <v>1</v>
      </c>
      <c r="O2" s="130">
        <f>IF(OR(AND(Работа!$C2=Ответы!$B$4,Работа!$O2=Ответы!$C$17),AND(Работа!$C2=Ответы!$E$4,Работа!$O2=Ответы!$F$17),AND(Работа!$C2=Ответы!$H$4,Работа!$O2=Ответы!$I$17),AND(Работа!$C2=Ответы!$K$4,Работа!$O2=Ответы!$L$17)),1,IF(Работа!$O2="нет","нет",IF(C2=0," ",0)))</f>
        <v>1</v>
      </c>
      <c r="P2" s="130">
        <f>IF(OR(AND(Работа!$C2=Ответы!$B$4,Работа!$P2=Ответы!$C$18),AND(Работа!$C2=Ответы!$E$4,Работа!$P2=Ответы!$F$18),AND(Работа!$C2=Ответы!$H$4,Работа!$P2=Ответы!$I$18),AND(Работа!$C2=Ответы!$K$4,Работа!$P2=Ответы!$L$18)),1,IF(Работа!$P2="нет","нет",IF(C2=0," ",0)))</f>
        <v>0</v>
      </c>
      <c r="Q2" s="130">
        <f>IF(OR(AND(Работа!$C2=Ответы!$B$4,Работа!$Q2=Ответы!$C$19),AND(Работа!$C2=Ответы!$E$4,Работа!$Q2=Ответы!$F$19),AND(Работа!$C2=Ответы!$H$4,Работа!$Q2=Ответы!$I$19),AND(Работа!$C2=Ответы!$K$4,Работа!$Q2=Ответы!$L$19)),1,IF(Работа!$Q2="нет","нет",IF(C2=0," ",0)))</f>
        <v>0</v>
      </c>
      <c r="R2" s="130" t="str">
        <f>IF(OR(AND(Работа!$C2=Ответы!$B$4,Работа!$R2=Ответы!$C$20),AND(Работа!$C2=Ответы!$E$4,Работа!$R2=Ответы!$F$20),AND(Работа!$C2=Ответы!$H$4,Работа!$R2=Ответы!$I$20),AND(Работа!$C2=Ответы!$K$4,Работа!$R2=Ответы!$L$20)),1,IF(Работа!$R2="нет","нет",IF(C2=0," ",0)))</f>
        <v>нет</v>
      </c>
      <c r="S2" s="130" t="str">
        <f>IF(OR(AND(Работа!$C2=Ответы!$B$4,Работа!$S2=Ответы!$C$21),AND(Работа!$C2=Ответы!$E$4,Работа!$S2=Ответы!$F$21),AND(Работа!$C2=Ответы!$H$4,Работа!$S2=Ответы!$I$21),AND(Работа!$C2=Ответы!$K$4,Работа!$S2=Ответы!$L$21)),1,IF(Работа!$S2="нет","нет",IF(C2=0," ",0)))</f>
        <v>нет</v>
      </c>
      <c r="T2" s="114">
        <f>IF(OR(AND(Работа!$C2=Ответы!$B$4,Работа!$T2=Ответы!$C$22),AND(Работа!$C2=Ответы!$E$4,Работа!$T2=Ответы!$F$22),AND(Работа!$C2=Ответы!$H$4,Работа!$T2=Ответы!$I$22),AND(Работа!$C2=Ответы!$K$4,Работа!$T2=Ответы!$L$22)),1,IF(Работа!$T2="нет","нет",IF(C2=0," ",0)))</f>
        <v>0</v>
      </c>
      <c r="U2" s="114">
        <f>IF(OR(AND(Работа!$C2=Ответы!$B$4,Работа!$U2=Ответы!$C$23),AND(Работа!$C2=Ответы!$E$4,Работа!$U2=Ответы!$F$23),AND(Работа!$C2=Ответы!$H$4,Работа!$U2=Ответы!$I$23),AND(Работа!$C2=Ответы!$K$4,Работа!$U2=Ответы!$L$23)),1,IF(Работа!$U2="нет","нет",IF(C2=0," ",0)))</f>
        <v>1</v>
      </c>
      <c r="V2" s="114">
        <f>IF(C2=0," ",Работа!$V2)</f>
        <v>0</v>
      </c>
      <c r="W2" s="114">
        <f>IF(OR(AND(Работа!$C2=Ответы!$B$4,Работа!$W2=Ответы!$C$25),AND(Работа!$C2=Ответы!$E$4,Работа!$W2=Ответы!$F$25),AND(Работа!$C2=Ответы!$H$4,Работа!$W2=Ответы!$I$25),AND(Работа!$C2=Ответы!$K$4,Работа!$W2=Ответы!$L$25)),1,IF(Работа!$W2="нет","нет",IF(C2=0," ",0)))</f>
        <v>1</v>
      </c>
      <c r="X2" s="114">
        <f>IF(C2=0," ",SUM(D2:W2))</f>
        <v>12</v>
      </c>
      <c r="Y2" s="115">
        <f>IF(C2=0," ",IF(X2&gt;16,5,(IF(X2&gt;11,4,(IF(X2&gt;5,3,2))))))</f>
        <v>4</v>
      </c>
      <c r="Z2" s="116">
        <f>IF(C2=0," ",X2/20)</f>
        <v>0.6</v>
      </c>
      <c r="AA2" s="73">
        <f>COUNTIF($X$2:$X$31,A2)/Список!$D$6</f>
        <v>0</v>
      </c>
      <c r="AB2" s="118">
        <f>IF(C2=0," ",SUM(L2:O2,D2:J2,Q2,T2:W2)/16)</f>
        <v>0.6875</v>
      </c>
      <c r="AC2" s="118">
        <f>IF(C2=0," ",SUM(K2,P2,R2,S2)/4)</f>
        <v>0.25</v>
      </c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1:47" ht="18.75" x14ac:dyDescent="0.3">
      <c r="A3" s="30">
        <v>2</v>
      </c>
      <c r="B3" s="113">
        <f>Список!D10</f>
        <v>2</v>
      </c>
      <c r="C3" s="17">
        <f>Список!E10</f>
        <v>4</v>
      </c>
      <c r="D3" s="114">
        <f>IF(OR(AND(Работа!$C3=Ответы!$B$4,Работа!$D3=Ответы!$C$6),AND(Работа!$C3=Ответы!$E$4,Работа!$D3=Ответы!$F$6),AND(Работа!$C3=Ответы!$H$4,Работа!$D3=Ответы!$I$6),AND(Работа!$C3=Ответы!$K$4,Работа!$D3=Ответы!$L$6)),1,IF(Работа!$D3="нет","нет",IF(C3=0," ",0)))</f>
        <v>1</v>
      </c>
      <c r="E3" s="114">
        <f>IF(OR(AND(Работа!$C3=Ответы!$B$4,Работа!$E3=Ответы!$C$7),AND(Работа!$C3=Ответы!$E$4,Работа!$E3=Ответы!$F$7),AND(Работа!$C3=Ответы!$H$4,Работа!$E3=Ответы!$I$7),AND(Работа!$C3=Ответы!$K$4,Работа!$E3=Ответы!$L$7)),1,IF(Работа!$E3="нет","нет",IF(C3=0," ",0)))</f>
        <v>1</v>
      </c>
      <c r="F3" s="114">
        <f>IF(OR(AND(Работа!$C3=Ответы!$B$4,Работа!$F3=Ответы!$C$8),AND(Работа!$C3=Ответы!$E$4,Работа!$F3=Ответы!$F$8),AND(Работа!$C3=Ответы!$H$4,Работа!$F3=Ответы!$I$8),AND(Работа!$C3=Ответы!$K$4,Работа!$F3=Ответы!$L$8)),1,IF(Работа!$F3="нет","нет",IF(C3=0," ",0)))</f>
        <v>1</v>
      </c>
      <c r="G3" s="114">
        <f>IF(OR(AND(Работа!$C3=Ответы!$B$4,Работа!$G3=Ответы!$C$9),AND(Работа!$C3=Ответы!$E$4,Работа!$G3=Ответы!$F$9),AND(Работа!$C3=Ответы!$H$4,Работа!$G3=Ответы!$I$9),AND(Работа!$C3=Ответы!$K$4,Работа!$G3=Ответы!$L$9)),1,IF(Работа!$G3="нет","нет",IF(C3=0," ",0)))</f>
        <v>1</v>
      </c>
      <c r="H3" s="114">
        <f>IF(OR(AND(Работа!$C3=Ответы!$B$4,Работа!$H3=Ответы!$C$10),AND(Работа!$C3=Ответы!$E$4,Работа!$H3=Ответы!$F$10),AND(Работа!$C3=Ответы!$H$4,Работа!$H3=Ответы!$I$10),AND(Работа!$C3=Ответы!$K$4,Работа!$H3=Ответы!$L$10)),1,IF(Работа!$H3="нет","нет",IF(C3=0," ",0)))</f>
        <v>1</v>
      </c>
      <c r="I3" s="114">
        <f>IF(OR(AND(Работа!$C3=Ответы!$B$4,Работа!$I3=Ответы!$C$11),AND(Работа!$C3=Ответы!$E$4,Работа!$I3=Ответы!$F$11),AND(Работа!$C3=Ответы!$H$4,Работа!$I3=Ответы!$I$11),AND(Работа!$C3=Ответы!$K$4,Работа!$I3=Ответы!$L$11)),1,IF(Работа!$I3="нет","нет",IF(C3=0," ",0)))</f>
        <v>1</v>
      </c>
      <c r="J3" s="114">
        <f>IF(OR(AND(Работа!$C3=Ответы!$B$4,Работа!$J3=Ответы!$C$12),AND(Работа!$C3=Ответы!$E$4,Работа!$J3=Ответы!$F$12),AND(Работа!$C3=Ответы!$H$4,Работа!$J3=Ответы!$I$12),AND(Работа!$C3=Ответы!$K$4,Работа!$J3=Ответы!$L$12)),1,IF(Работа!$J3="нет","нет",IF(C3=0," ",0)))</f>
        <v>0</v>
      </c>
      <c r="K3" s="114">
        <f>IF(OR(AND(Работа!$C3=Ответы!$B$4,Работа!$K3=Ответы!$C$13),AND(Работа!$C3=Ответы!$E$4,Работа!$K3=Ответы!$F$13),AND(Работа!$C3=Ответы!$H$4,Работа!$K3=Ответы!$I$13),AND(Работа!$C3=Ответы!$K$4,Работа!$K3=Ответы!$L$13)),1,IF(Работа!$K3="нет","нет",IF(C3=0," ",0)))</f>
        <v>1</v>
      </c>
      <c r="L3" s="114">
        <f>IF(OR(AND(Работа!$C3=Ответы!$B$4,Работа!$L3=Ответы!$C$14),AND(Работа!$C3=Ответы!$E$4,Работа!$L3=Ответы!$F$14),AND(Работа!$C3=Ответы!$H$4,Работа!$L3=Ответы!$I$14),AND(Работа!$C3=Ответы!$K$4,Работа!$L3=Ответы!$L$14)),1,IF(Работа!$L3="нет","нет",IF(C3=0," ",0)))</f>
        <v>1</v>
      </c>
      <c r="M3" s="114">
        <f>IF(OR(AND(Работа!$C3=Ответы!$B$4,Работа!$M3=Ответы!$C$15),AND(Работа!$C3=Ответы!$E$4,Работа!$M3=Ответы!$F$15),AND(Работа!$C3=Ответы!$H$4,Работа!$M3=Ответы!$I$15),AND(Работа!$C3=Ответы!$K$4,Работа!$M3=Ответы!$L$15)),1,IF(Работа!$M3="нет","нет",IF(C3=0," ",0)))</f>
        <v>1</v>
      </c>
      <c r="N3" s="114">
        <f>IF(OR(AND(Работа!$C3=Ответы!$B$4,Работа!$N3=Ответы!$C$16),AND(Работа!$C3=Ответы!$E$4,Работа!$N3=Ответы!$F$16),AND(Работа!$C3=Ответы!$H$4,Работа!$N3=Ответы!$I$16),AND(Работа!$C3=Ответы!$K$4,Работа!$N3=Ответы!$L$16)),1,IF(Работа!$N3="нет","нет",IF(C3=0," ",0)))</f>
        <v>1</v>
      </c>
      <c r="O3" s="114">
        <f>IF(OR(AND(Работа!$C3=Ответы!$B$4,Работа!$O3=Ответы!$C$17),AND(Работа!$C3=Ответы!$E$4,Работа!$O3=Ответы!$F$17),AND(Работа!$C3=Ответы!$H$4,Работа!$O3=Ответы!$I$17),AND(Работа!$C3=Ответы!$K$4,Работа!$O3=Ответы!$L$17)),1,IF(Работа!$O3="нет","нет",IF(C3=0," ",0)))</f>
        <v>1</v>
      </c>
      <c r="P3" s="114">
        <f>IF(OR(AND(Работа!$C3=Ответы!$B$4,Работа!$P3=Ответы!$C$18),AND(Работа!$C3=Ответы!$E$4,Работа!$P3=Ответы!$F$18),AND(Работа!$C3=Ответы!$H$4,Работа!$P3=Ответы!$I$18),AND(Работа!$C3=Ответы!$K$4,Работа!$P3=Ответы!$L$18)),1,IF(Работа!$P3="нет","нет",IF(C3=0," ",0)))</f>
        <v>1</v>
      </c>
      <c r="Q3" s="114">
        <f>IF(OR(AND(Работа!$C3=Ответы!$B$4,Работа!$Q3=Ответы!$C$19),AND(Работа!$C3=Ответы!$E$4,Работа!$Q3=Ответы!$F$19),AND(Работа!$C3=Ответы!$H$4,Работа!$Q3=Ответы!$I$19),AND(Работа!$C3=Ответы!$K$4,Работа!$Q3=Ответы!$L$19)),1,IF(Работа!$Q3="нет","нет",IF(C3=0," ",0)))</f>
        <v>1</v>
      </c>
      <c r="R3" s="114">
        <f>IF(OR(AND(Работа!$C3=Ответы!$B$4,Работа!$R3=Ответы!$C$20),AND(Работа!$C3=Ответы!$E$4,Работа!$R3=Ответы!$F$20),AND(Работа!$C3=Ответы!$H$4,Работа!$R3=Ответы!$I$20),AND(Работа!$C3=Ответы!$K$4,Работа!$R3=Ответы!$L$20)),1,IF(Работа!$R3="нет","нет",IF(C3=0," ",0)))</f>
        <v>0</v>
      </c>
      <c r="S3" s="114">
        <f>IF(OR(AND(Работа!$C3=Ответы!$B$4,Работа!$S3=Ответы!$C$21),AND(Работа!$C3=Ответы!$E$4,Работа!$S3=Ответы!$F$21),AND(Работа!$C3=Ответы!$H$4,Работа!$S3=Ответы!$I$21),AND(Работа!$C3=Ответы!$K$4,Работа!$S3=Ответы!$L$21)),1,IF(Работа!$S3="нет","нет",IF(C3=0," ",0)))</f>
        <v>0</v>
      </c>
      <c r="T3" s="114">
        <f>IF(OR(AND(Работа!$C3=Ответы!$B$4,Работа!$T3=Ответы!$C$22),AND(Работа!$C3=Ответы!$E$4,Работа!$T3=Ответы!$F$22),AND(Работа!$C3=Ответы!$H$4,Работа!$T3=Ответы!$I$22),AND(Работа!$C3=Ответы!$K$4,Работа!$T3=Ответы!$L$22)),1,IF(Работа!$T3="нет","нет",IF(C3=0," ",0)))</f>
        <v>1</v>
      </c>
      <c r="U3" s="114">
        <f>IF(OR(AND(Работа!$C3=Ответы!$B$4,Работа!$U3=Ответы!$C$23),AND(Работа!$C3=Ответы!$E$4,Работа!$U3=Ответы!$F$23),AND(Работа!$C3=Ответы!$H$4,Работа!$U3=Ответы!$I$23),AND(Работа!$C3=Ответы!$K$4,Работа!$U3=Ответы!$L$23)),1,IF(Работа!$U3="нет","нет",IF(C3=0," ",0)))</f>
        <v>1</v>
      </c>
      <c r="V3" s="114">
        <f>IF(C3=0," ",Работа!$V3)</f>
        <v>1</v>
      </c>
      <c r="W3" s="114" t="str">
        <f>IF(OR(AND(Работа!$C3=Ответы!$B$4,Работа!$W3=Ответы!$C$25),AND(Работа!$C3=Ответы!$E$4,Работа!$W3=Ответы!$F$25),AND(Работа!$C3=Ответы!$H$4,Работа!$W3=Ответы!$I$25),AND(Работа!$C3=Ответы!$K$4,Работа!$W3=Ответы!$L$25)),1,IF(Работа!$W3="нет","нет",IF(C3=0," ",0)))</f>
        <v>нет</v>
      </c>
      <c r="X3" s="114">
        <f>IF(C3=0," ",SUM(D3:W3))</f>
        <v>16</v>
      </c>
      <c r="Y3" s="115">
        <f t="shared" ref="Y3:Y31" si="0">IF(C3=0," ",IF(X3&gt;16,5,(IF(X3&gt;11,4,(IF(X3&gt;5,3,2))))))</f>
        <v>4</v>
      </c>
      <c r="Z3" s="116">
        <f t="shared" ref="Z3:Z31" si="1">IF(C3=0," ",X3/20)</f>
        <v>0.8</v>
      </c>
      <c r="AA3" s="73">
        <f>COUNTIF($X$2:$X$31,A3)/Список!$D$6</f>
        <v>0</v>
      </c>
      <c r="AB3" s="118">
        <f t="shared" ref="AB3:AB31" si="2">IF(C3=0," ",SUM(L3:O3,D3:J3,Q3,T3:W3)/16)</f>
        <v>0.875</v>
      </c>
      <c r="AC3" s="118">
        <f t="shared" ref="AC3:AC31" si="3">IF(C3=0," ",SUM(K3,P3,R3,S3)/4)</f>
        <v>0.5</v>
      </c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</row>
    <row r="4" spans="1:47" ht="18.75" x14ac:dyDescent="0.3">
      <c r="A4" s="30">
        <v>3</v>
      </c>
      <c r="B4" s="113">
        <f>Список!D11</f>
        <v>3</v>
      </c>
      <c r="C4" s="17">
        <f>Список!E11</f>
        <v>3</v>
      </c>
      <c r="D4" s="114">
        <f>IF(OR(AND(Работа!$C4=Ответы!$B$4,Работа!$D4=Ответы!$C$6),AND(Работа!$C4=Ответы!$E$4,Работа!$D4=Ответы!$F$6),AND(Работа!$C4=Ответы!$H$4,Работа!$D4=Ответы!$I$6),AND(Работа!$C4=Ответы!$K$4,Работа!$D4=Ответы!$L$6)),1,IF(Работа!$D4="нет","нет",IF(C4=0," ",0)))</f>
        <v>1</v>
      </c>
      <c r="E4" s="114">
        <f>IF(OR(AND(Работа!$C4=Ответы!$B$4,Работа!$E4=Ответы!$C$7),AND(Работа!$C4=Ответы!$E$4,Работа!$E4=Ответы!$F$7),AND(Работа!$C4=Ответы!$H$4,Работа!$E4=Ответы!$I$7),AND(Работа!$C4=Ответы!$K$4,Работа!$E4=Ответы!$L$7)),1,IF(Работа!$E4="нет","нет",IF(C4=0," ",0)))</f>
        <v>1</v>
      </c>
      <c r="F4" s="114">
        <f>IF(OR(AND(Работа!$C4=Ответы!$B$4,Работа!$F4=Ответы!$C$8),AND(Работа!$C4=Ответы!$E$4,Работа!$F4=Ответы!$F$8),AND(Работа!$C4=Ответы!$H$4,Работа!$F4=Ответы!$I$8),AND(Работа!$C4=Ответы!$K$4,Работа!$F4=Ответы!$L$8)),1,IF(Работа!$F4="нет","нет",IF(C4=0," ",0)))</f>
        <v>0</v>
      </c>
      <c r="G4" s="114">
        <f>IF(OR(AND(Работа!$C4=Ответы!$B$4,Работа!$G4=Ответы!$C$9),AND(Работа!$C4=Ответы!$E$4,Работа!$G4=Ответы!$F$9),AND(Работа!$C4=Ответы!$H$4,Работа!$G4=Ответы!$I$9),AND(Работа!$C4=Ответы!$K$4,Работа!$G4=Ответы!$L$9)),1,IF(Работа!$G4="нет","нет",IF(C4=0," ",0)))</f>
        <v>1</v>
      </c>
      <c r="H4" s="114" t="str">
        <f>IF(OR(AND(Работа!$C4=Ответы!$B$4,Работа!$H4=Ответы!$C$10),AND(Работа!$C4=Ответы!$E$4,Работа!$H4=Ответы!$F$10),AND(Работа!$C4=Ответы!$H$4,Работа!$H4=Ответы!$I$10),AND(Работа!$C4=Ответы!$K$4,Работа!$H4=Ответы!$L$10)),1,IF(Работа!$H4="нет","нет",IF(C4=0," ",0)))</f>
        <v>нет</v>
      </c>
      <c r="I4" s="114">
        <f>IF(OR(AND(Работа!$C4=Ответы!$B$4,Работа!$I4=Ответы!$C$11),AND(Работа!$C4=Ответы!$E$4,Работа!$I4=Ответы!$F$11),AND(Работа!$C4=Ответы!$H$4,Работа!$I4=Ответы!$I$11),AND(Работа!$C4=Ответы!$K$4,Работа!$I4=Ответы!$L$11)),1,IF(Работа!$I4="нет","нет",IF(C4=0," ",0)))</f>
        <v>0</v>
      </c>
      <c r="J4" s="114">
        <f>IF(OR(AND(Работа!$C4=Ответы!$B$4,Работа!$J4=Ответы!$C$12),AND(Работа!$C4=Ответы!$E$4,Работа!$J4=Ответы!$F$12),AND(Работа!$C4=Ответы!$H$4,Работа!$J4=Ответы!$I$12),AND(Работа!$C4=Ответы!$K$4,Работа!$J4=Ответы!$L$12)),1,IF(Работа!$J4="нет","нет",IF(C4=0," ",0)))</f>
        <v>0</v>
      </c>
      <c r="K4" s="114">
        <f>IF(OR(AND(Работа!$C4=Ответы!$B$4,Работа!$K4=Ответы!$C$13),AND(Работа!$C4=Ответы!$E$4,Работа!$K4=Ответы!$F$13),AND(Работа!$C4=Ответы!$H$4,Работа!$K4=Ответы!$I$13),AND(Работа!$C4=Ответы!$K$4,Работа!$K4=Ответы!$L$13)),1,IF(Работа!$K4="нет","нет",IF(C4=0," ",0)))</f>
        <v>0</v>
      </c>
      <c r="L4" s="114">
        <f>IF(OR(AND(Работа!$C4=Ответы!$B$4,Работа!$L4=Ответы!$C$14),AND(Работа!$C4=Ответы!$E$4,Работа!$L4=Ответы!$F$14),AND(Работа!$C4=Ответы!$H$4,Работа!$L4=Ответы!$I$14),AND(Работа!$C4=Ответы!$K$4,Работа!$L4=Ответы!$L$14)),1,IF(Работа!$L4="нет","нет",IF(C4=0," ",0)))</f>
        <v>1</v>
      </c>
      <c r="M4" s="114" t="str">
        <f>IF(OR(AND(Работа!$C4=Ответы!$B$4,Работа!$M4=Ответы!$C$15),AND(Работа!$C4=Ответы!$E$4,Работа!$M4=Ответы!$F$15),AND(Работа!$C4=Ответы!$H$4,Работа!$M4=Ответы!$I$15),AND(Работа!$C4=Ответы!$K$4,Работа!$M4=Ответы!$L$15)),1,IF(Работа!$M4="нет","нет",IF(C4=0," ",0)))</f>
        <v>нет</v>
      </c>
      <c r="N4" s="114">
        <f>IF(OR(AND(Работа!$C4=Ответы!$B$4,Работа!$N4=Ответы!$C$16),AND(Работа!$C4=Ответы!$E$4,Работа!$N4=Ответы!$F$16),AND(Работа!$C4=Ответы!$H$4,Работа!$N4=Ответы!$I$16),AND(Работа!$C4=Ответы!$K$4,Работа!$N4=Ответы!$L$16)),1,IF(Работа!$N4="нет","нет",IF(C4=0," ",0)))</f>
        <v>1</v>
      </c>
      <c r="O4" s="114">
        <f>IF(OR(AND(Работа!$C4=Ответы!$B$4,Работа!$O4=Ответы!$C$17),AND(Работа!$C4=Ответы!$E$4,Работа!$O4=Ответы!$F$17),AND(Работа!$C4=Ответы!$H$4,Работа!$O4=Ответы!$I$17),AND(Работа!$C4=Ответы!$K$4,Работа!$O4=Ответы!$L$17)),1,IF(Работа!$O4="нет","нет",IF(C4=0," ",0)))</f>
        <v>0</v>
      </c>
      <c r="P4" s="114">
        <f>IF(OR(AND(Работа!$C4=Ответы!$B$4,Работа!$P4=Ответы!$C$18),AND(Работа!$C4=Ответы!$E$4,Работа!$P4=Ответы!$F$18),AND(Работа!$C4=Ответы!$H$4,Работа!$P4=Ответы!$I$18),AND(Работа!$C4=Ответы!$K$4,Работа!$P4=Ответы!$L$18)),1,IF(Работа!$P4="нет","нет",IF(C4=0," ",0)))</f>
        <v>0</v>
      </c>
      <c r="Q4" s="114">
        <f>IF(OR(AND(Работа!$C4=Ответы!$B$4,Работа!$Q4=Ответы!$C$19),AND(Работа!$C4=Ответы!$E$4,Работа!$Q4=Ответы!$F$19),AND(Работа!$C4=Ответы!$H$4,Работа!$Q4=Ответы!$I$19),AND(Работа!$C4=Ответы!$K$4,Работа!$Q4=Ответы!$L$19)),1,IF(Работа!$Q4="нет","нет",IF(C4=0," ",0)))</f>
        <v>0</v>
      </c>
      <c r="R4" s="114" t="str">
        <f>IF(OR(AND(Работа!$C4=Ответы!$B$4,Работа!$R4=Ответы!$C$20),AND(Работа!$C4=Ответы!$E$4,Работа!$R4=Ответы!$F$20),AND(Работа!$C4=Ответы!$H$4,Работа!$R4=Ответы!$I$20),AND(Работа!$C4=Ответы!$K$4,Работа!$R4=Ответы!$L$20)),1,IF(Работа!$R4="нет","нет",IF(C4=0," ",0)))</f>
        <v>нет</v>
      </c>
      <c r="S4" s="114" t="str">
        <f>IF(OR(AND(Работа!$C4=Ответы!$B$4,Работа!$S4=Ответы!$C$21),AND(Работа!$C4=Ответы!$E$4,Работа!$S4=Ответы!$F$21),AND(Работа!$C4=Ответы!$H$4,Работа!$S4=Ответы!$I$21),AND(Работа!$C4=Ответы!$K$4,Работа!$S4=Ответы!$L$21)),1,IF(Работа!$S4="нет","нет",IF(C4=0," ",0)))</f>
        <v>нет</v>
      </c>
      <c r="T4" s="114">
        <f>IF(OR(AND(Работа!$C4=Ответы!$B$4,Работа!$T4=Ответы!$C$22),AND(Работа!$C4=Ответы!$E$4,Работа!$T4=Ответы!$F$22),AND(Работа!$C4=Ответы!$H$4,Работа!$T4=Ответы!$I$22),AND(Работа!$C4=Ответы!$K$4,Работа!$T4=Ответы!$L$22)),1,IF(Работа!$T4="нет","нет",IF(C4=0," ",0)))</f>
        <v>1</v>
      </c>
      <c r="U4" s="114">
        <f>IF(OR(AND(Работа!$C4=Ответы!$B$4,Работа!$U4=Ответы!$C$23),AND(Работа!$C4=Ответы!$E$4,Работа!$U4=Ответы!$F$23),AND(Работа!$C4=Ответы!$H$4,Работа!$U4=Ответы!$I$23),AND(Работа!$C4=Ответы!$K$4,Работа!$U4=Ответы!$L$23)),1,IF(Работа!$U4="нет","нет",IF(C4=0," ",0)))</f>
        <v>1</v>
      </c>
      <c r="V4" s="114">
        <f>IF(C4=0," ",Работа!$V4)</f>
        <v>0</v>
      </c>
      <c r="W4" s="114">
        <f>IF(OR(AND(Работа!$C4=Ответы!$B$4,Работа!$W4=Ответы!$C$25),AND(Работа!$C4=Ответы!$E$4,Работа!$W4=Ответы!$F$25),AND(Работа!$C4=Ответы!$H$4,Работа!$W4=Ответы!$I$25),AND(Работа!$C4=Ответы!$K$4,Работа!$W4=Ответы!$L$25)),1,IF(Работа!$W4="нет","нет",IF(C4=0," ",0)))</f>
        <v>0</v>
      </c>
      <c r="X4" s="114">
        <f t="shared" ref="X4:X31" si="4">IF(C4=0," ",SUM(D4:W4))</f>
        <v>7</v>
      </c>
      <c r="Y4" s="115">
        <f t="shared" si="0"/>
        <v>3</v>
      </c>
      <c r="Z4" s="116">
        <f t="shared" si="1"/>
        <v>0.35</v>
      </c>
      <c r="AA4" s="73">
        <f>COUNTIF($X$2:$X$31,A4)/Список!$D$6</f>
        <v>0</v>
      </c>
      <c r="AB4" s="118">
        <f t="shared" si="2"/>
        <v>0.4375</v>
      </c>
      <c r="AC4" s="118">
        <f t="shared" si="3"/>
        <v>0</v>
      </c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8.75" x14ac:dyDescent="0.3">
      <c r="A5" s="30">
        <v>4</v>
      </c>
      <c r="B5" s="113">
        <f>Список!D12</f>
        <v>4</v>
      </c>
      <c r="C5" s="17">
        <f>Список!E12</f>
        <v>3</v>
      </c>
      <c r="D5" s="114">
        <f>IF(OR(AND(Работа!$C5=Ответы!$B$4,Работа!$D5=Ответы!$C$6),AND(Работа!$C5=Ответы!$E$4,Работа!$D5=Ответы!$F$6),AND(Работа!$C5=Ответы!$H$4,Работа!$D5=Ответы!$I$6),AND(Работа!$C5=Ответы!$K$4,Работа!$D5=Ответы!$L$6)),1,IF(Работа!$D5="нет","нет",IF(C5=0," ",0)))</f>
        <v>1</v>
      </c>
      <c r="E5" s="114">
        <f>IF(OR(AND(Работа!$C5=Ответы!$B$4,Работа!$E5=Ответы!$C$7),AND(Работа!$C5=Ответы!$E$4,Работа!$E5=Ответы!$F$7),AND(Работа!$C5=Ответы!$H$4,Работа!$E5=Ответы!$I$7),AND(Работа!$C5=Ответы!$K$4,Работа!$E5=Ответы!$L$7)),1,IF(Работа!$E5="нет","нет",IF(C5=0," ",0)))</f>
        <v>1</v>
      </c>
      <c r="F5" s="114">
        <f>IF(OR(AND(Работа!$C5=Ответы!$B$4,Работа!$F5=Ответы!$C$8),AND(Работа!$C5=Ответы!$E$4,Работа!$F5=Ответы!$F$8),AND(Работа!$C5=Ответы!$H$4,Работа!$F5=Ответы!$I$8),AND(Работа!$C5=Ответы!$K$4,Работа!$F5=Ответы!$L$8)),1,IF(Работа!$F5="нет","нет",IF(C5=0," ",0)))</f>
        <v>1</v>
      </c>
      <c r="G5" s="114">
        <f>IF(OR(AND(Работа!$C5=Ответы!$B$4,Работа!$G5=Ответы!$C$9),AND(Работа!$C5=Ответы!$E$4,Работа!$G5=Ответы!$F$9),AND(Работа!$C5=Ответы!$H$4,Работа!$G5=Ответы!$I$9),AND(Работа!$C5=Ответы!$K$4,Работа!$G5=Ответы!$L$9)),1,IF(Работа!$G5="нет","нет",IF(C5=0," ",0)))</f>
        <v>1</v>
      </c>
      <c r="H5" s="114">
        <f>IF(OR(AND(Работа!$C5=Ответы!$B$4,Работа!$H5=Ответы!$C$10),AND(Работа!$C5=Ответы!$E$4,Работа!$H5=Ответы!$F$10),AND(Работа!$C5=Ответы!$H$4,Работа!$H5=Ответы!$I$10),AND(Работа!$C5=Ответы!$K$4,Работа!$H5=Ответы!$L$10)),1,IF(Работа!$H5="нет","нет",IF(C5=0," ",0)))</f>
        <v>0</v>
      </c>
      <c r="I5" s="114">
        <f>IF(OR(AND(Работа!$C5=Ответы!$B$4,Работа!$I5=Ответы!$C$11),AND(Работа!$C5=Ответы!$E$4,Работа!$I5=Ответы!$F$11),AND(Работа!$C5=Ответы!$H$4,Работа!$I5=Ответы!$I$11),AND(Работа!$C5=Ответы!$K$4,Работа!$I5=Ответы!$L$11)),1,IF(Работа!$I5="нет","нет",IF(C5=0," ",0)))</f>
        <v>1</v>
      </c>
      <c r="J5" s="114">
        <f>IF(OR(AND(Работа!$C5=Ответы!$B$4,Работа!$J5=Ответы!$C$12),AND(Работа!$C5=Ответы!$E$4,Работа!$J5=Ответы!$F$12),AND(Работа!$C5=Ответы!$H$4,Работа!$J5=Ответы!$I$12),AND(Работа!$C5=Ответы!$K$4,Работа!$J5=Ответы!$L$12)),1,IF(Работа!$J5="нет","нет",IF(C5=0," ",0)))</f>
        <v>0</v>
      </c>
      <c r="K5" s="114">
        <f>IF(OR(AND(Работа!$C5=Ответы!$B$4,Работа!$K5=Ответы!$C$13),AND(Работа!$C5=Ответы!$E$4,Работа!$K5=Ответы!$F$13),AND(Работа!$C5=Ответы!$H$4,Работа!$K5=Ответы!$I$13),AND(Работа!$C5=Ответы!$K$4,Работа!$K5=Ответы!$L$13)),1,IF(Работа!$K5="нет","нет",IF(C5=0," ",0)))</f>
        <v>0</v>
      </c>
      <c r="L5" s="114">
        <f>IF(OR(AND(Работа!$C5=Ответы!$B$4,Работа!$L5=Ответы!$C$14),AND(Работа!$C5=Ответы!$E$4,Работа!$L5=Ответы!$F$14),AND(Работа!$C5=Ответы!$H$4,Работа!$L5=Ответы!$I$14),AND(Работа!$C5=Ответы!$K$4,Работа!$L5=Ответы!$L$14)),1,IF(Работа!$L5="нет","нет",IF(C5=0," ",0)))</f>
        <v>1</v>
      </c>
      <c r="M5" s="114">
        <f>IF(OR(AND(Работа!$C5=Ответы!$B$4,Работа!$M5=Ответы!$C$15),AND(Работа!$C5=Ответы!$E$4,Работа!$M5=Ответы!$F$15),AND(Работа!$C5=Ответы!$H$4,Работа!$M5=Ответы!$I$15),AND(Работа!$C5=Ответы!$K$4,Работа!$M5=Ответы!$L$15)),1,IF(Работа!$M5="нет","нет",IF(C5=0," ",0)))</f>
        <v>1</v>
      </c>
      <c r="N5" s="114">
        <f>IF(OR(AND(Работа!$C5=Ответы!$B$4,Работа!$N5=Ответы!$C$16),AND(Работа!$C5=Ответы!$E$4,Работа!$N5=Ответы!$F$16),AND(Работа!$C5=Ответы!$H$4,Работа!$N5=Ответы!$I$16),AND(Работа!$C5=Ответы!$K$4,Работа!$N5=Ответы!$L$16)),1,IF(Работа!$N5="нет","нет",IF(C5=0," ",0)))</f>
        <v>1</v>
      </c>
      <c r="O5" s="114">
        <f>IF(OR(AND(Работа!$C5=Ответы!$B$4,Работа!$O5=Ответы!$C$17),AND(Работа!$C5=Ответы!$E$4,Работа!$O5=Ответы!$F$17),AND(Работа!$C5=Ответы!$H$4,Работа!$O5=Ответы!$I$17),AND(Работа!$C5=Ответы!$K$4,Работа!$O5=Ответы!$L$17)),1,IF(Работа!$O5="нет","нет",IF(C5=0," ",0)))</f>
        <v>1</v>
      </c>
      <c r="P5" s="114">
        <f>IF(OR(AND(Работа!$C5=Ответы!$B$4,Работа!$P5=Ответы!$C$18),AND(Работа!$C5=Ответы!$E$4,Работа!$P5=Ответы!$F$18),AND(Работа!$C5=Ответы!$H$4,Работа!$P5=Ответы!$I$18),AND(Работа!$C5=Ответы!$K$4,Работа!$P5=Ответы!$L$18)),1,IF(Работа!$P5="нет","нет",IF(C5=0," ",0)))</f>
        <v>0</v>
      </c>
      <c r="Q5" s="114">
        <f>IF(OR(AND(Работа!$C5=Ответы!$B$4,Работа!$Q5=Ответы!$C$19),AND(Работа!$C5=Ответы!$E$4,Работа!$Q5=Ответы!$F$19),AND(Работа!$C5=Ответы!$H$4,Работа!$Q5=Ответы!$I$19),AND(Работа!$C5=Ответы!$K$4,Работа!$Q5=Ответы!$L$19)),1,IF(Работа!$Q5="нет","нет",IF(C5=0," ",0)))</f>
        <v>0</v>
      </c>
      <c r="R5" s="114">
        <f>IF(OR(AND(Работа!$C5=Ответы!$B$4,Работа!$R5=Ответы!$C$20),AND(Работа!$C5=Ответы!$E$4,Работа!$R5=Ответы!$F$20),AND(Работа!$C5=Ответы!$H$4,Работа!$R5=Ответы!$I$20),AND(Работа!$C5=Ответы!$K$4,Работа!$R5=Ответы!$L$20)),1,IF(Работа!$R5="нет","нет",IF(C5=0," ",0)))</f>
        <v>0</v>
      </c>
      <c r="S5" s="114">
        <f>IF(OR(AND(Работа!$C5=Ответы!$B$4,Работа!$S5=Ответы!$C$21),AND(Работа!$C5=Ответы!$E$4,Работа!$S5=Ответы!$F$21),AND(Работа!$C5=Ответы!$H$4,Работа!$S5=Ответы!$I$21),AND(Работа!$C5=Ответы!$K$4,Работа!$S5=Ответы!$L$21)),1,IF(Работа!$S5="нет","нет",IF(C5=0," ",0)))</f>
        <v>1</v>
      </c>
      <c r="T5" s="114">
        <f>IF(OR(AND(Работа!$C5=Ответы!$B$4,Работа!$T5=Ответы!$C$22),AND(Работа!$C5=Ответы!$E$4,Работа!$T5=Ответы!$F$22),AND(Работа!$C5=Ответы!$H$4,Работа!$T5=Ответы!$I$22),AND(Работа!$C5=Ответы!$K$4,Работа!$T5=Ответы!$L$22)),1,IF(Работа!$T5="нет","нет",IF(C5=0," ",0)))</f>
        <v>1</v>
      </c>
      <c r="U5" s="114">
        <f>IF(OR(AND(Работа!$C5=Ответы!$B$4,Работа!$U5=Ответы!$C$23),AND(Работа!$C5=Ответы!$E$4,Работа!$U5=Ответы!$F$23),AND(Работа!$C5=Ответы!$H$4,Работа!$U5=Ответы!$I$23),AND(Работа!$C5=Ответы!$K$4,Работа!$U5=Ответы!$L$23)),1,IF(Работа!$U5="нет","нет",IF(C5=0," ",0)))</f>
        <v>1</v>
      </c>
      <c r="V5" s="114" t="str">
        <f>IF(C5=0," ",Работа!$V5)</f>
        <v>нет</v>
      </c>
      <c r="W5" s="114">
        <f>IF(OR(AND(Работа!$C5=Ответы!$B$4,Работа!$W5=Ответы!$C$25),AND(Работа!$C5=Ответы!$E$4,Работа!$W5=Ответы!$F$25),AND(Работа!$C5=Ответы!$H$4,Работа!$W5=Ответы!$I$25),AND(Работа!$C5=Ответы!$K$4,Работа!$W5=Ответы!$L$25)),1,IF(Работа!$W5="нет","нет",IF(C5=0," ",0)))</f>
        <v>0</v>
      </c>
      <c r="X5" s="114">
        <f t="shared" si="4"/>
        <v>12</v>
      </c>
      <c r="Y5" s="115">
        <f t="shared" si="0"/>
        <v>4</v>
      </c>
      <c r="Z5" s="116">
        <f t="shared" si="1"/>
        <v>0.6</v>
      </c>
      <c r="AA5" s="73">
        <f>COUNTIF($X$2:$X$31,A5)/Список!$D$6</f>
        <v>0</v>
      </c>
      <c r="AB5" s="118">
        <f t="shared" si="2"/>
        <v>0.6875</v>
      </c>
      <c r="AC5" s="118">
        <f t="shared" si="3"/>
        <v>0.25</v>
      </c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</row>
    <row r="6" spans="1:47" ht="18.75" x14ac:dyDescent="0.3">
      <c r="A6" s="30">
        <v>5</v>
      </c>
      <c r="B6" s="113">
        <f>Список!D13</f>
        <v>5</v>
      </c>
      <c r="C6" s="17">
        <f>Список!E13</f>
        <v>2</v>
      </c>
      <c r="D6" s="114">
        <f>IF(OR(AND(Работа!$C6=Ответы!$B$4,Работа!$D6=Ответы!$C$6),AND(Работа!$C6=Ответы!$E$4,Работа!$D6=Ответы!$F$6),AND(Работа!$C6=Ответы!$H$4,Работа!$D6=Ответы!$I$6),AND(Работа!$C6=Ответы!$K$4,Работа!$D6=Ответы!$L$6)),1,IF(Работа!$D6="нет","нет",IF(C6=0," ",0)))</f>
        <v>1</v>
      </c>
      <c r="E6" s="114">
        <f>IF(OR(AND(Работа!$C6=Ответы!$B$4,Работа!$E6=Ответы!$C$7),AND(Работа!$C6=Ответы!$E$4,Работа!$E6=Ответы!$F$7),AND(Работа!$C6=Ответы!$H$4,Работа!$E6=Ответы!$I$7),AND(Работа!$C6=Ответы!$K$4,Работа!$E6=Ответы!$L$7)),1,IF(Работа!$E6="нет","нет",IF(C6=0," ",0)))</f>
        <v>1</v>
      </c>
      <c r="F6" s="114">
        <f>IF(OR(AND(Работа!$C6=Ответы!$B$4,Работа!$F6=Ответы!$C$8),AND(Работа!$C6=Ответы!$E$4,Работа!$F6=Ответы!$F$8),AND(Работа!$C6=Ответы!$H$4,Работа!$F6=Ответы!$I$8),AND(Работа!$C6=Ответы!$K$4,Работа!$F6=Ответы!$L$8)),1,IF(Работа!$F6="нет","нет",IF(C6=0," ",0)))</f>
        <v>1</v>
      </c>
      <c r="G6" s="114">
        <f>IF(OR(AND(Работа!$C6=Ответы!$B$4,Работа!$G6=Ответы!$C$9),AND(Работа!$C6=Ответы!$E$4,Работа!$G6=Ответы!$F$9),AND(Работа!$C6=Ответы!$H$4,Работа!$G6=Ответы!$I$9),AND(Работа!$C6=Ответы!$K$4,Работа!$G6=Ответы!$L$9)),1,IF(Работа!$G6="нет","нет",IF(C6=0," ",0)))</f>
        <v>1</v>
      </c>
      <c r="H6" s="114">
        <f>IF(OR(AND(Работа!$C6=Ответы!$B$4,Работа!$H6=Ответы!$C$10),AND(Работа!$C6=Ответы!$E$4,Работа!$H6=Ответы!$F$10),AND(Работа!$C6=Ответы!$H$4,Работа!$H6=Ответы!$I$10),AND(Работа!$C6=Ответы!$K$4,Работа!$H6=Ответы!$L$10)),1,IF(Работа!$H6="нет","нет",IF(C6=0," ",0)))</f>
        <v>0</v>
      </c>
      <c r="I6" s="114">
        <f>IF(OR(AND(Работа!$C6=Ответы!$B$4,Работа!$I6=Ответы!$C$11),AND(Работа!$C6=Ответы!$E$4,Работа!$I6=Ответы!$F$11),AND(Работа!$C6=Ответы!$H$4,Работа!$I6=Ответы!$I$11),AND(Работа!$C6=Ответы!$K$4,Работа!$I6=Ответы!$L$11)),1,IF(Работа!$I6="нет","нет",IF(C6=0," ",0)))</f>
        <v>0</v>
      </c>
      <c r="J6" s="114">
        <f>IF(OR(AND(Работа!$C6=Ответы!$B$4,Работа!$J6=Ответы!$C$12),AND(Работа!$C6=Ответы!$E$4,Работа!$J6=Ответы!$F$12),AND(Работа!$C6=Ответы!$H$4,Работа!$J6=Ответы!$I$12),AND(Работа!$C6=Ответы!$K$4,Работа!$J6=Ответы!$L$12)),1,IF(Работа!$J6="нет","нет",IF(C6=0," ",0)))</f>
        <v>0</v>
      </c>
      <c r="K6" s="114">
        <f>IF(OR(AND(Работа!$C6=Ответы!$B$4,Работа!$K6=Ответы!$C$13),AND(Работа!$C6=Ответы!$E$4,Работа!$K6=Ответы!$F$13),AND(Работа!$C6=Ответы!$H$4,Работа!$K6=Ответы!$I$13),AND(Работа!$C6=Ответы!$K$4,Работа!$K6=Ответы!$L$13)),1,IF(Работа!$K6="нет","нет",IF(C6=0," ",0)))</f>
        <v>0</v>
      </c>
      <c r="L6" s="114">
        <f>IF(OR(AND(Работа!$C6=Ответы!$B$4,Работа!$L6=Ответы!$C$14),AND(Работа!$C6=Ответы!$E$4,Работа!$L6=Ответы!$F$14),AND(Работа!$C6=Ответы!$H$4,Работа!$L6=Ответы!$I$14),AND(Работа!$C6=Ответы!$K$4,Работа!$L6=Ответы!$L$14)),1,IF(Работа!$L6="нет","нет",IF(C6=0," ",0)))</f>
        <v>0</v>
      </c>
      <c r="M6" s="114">
        <f>IF(OR(AND(Работа!$C6=Ответы!$B$4,Работа!$M6=Ответы!$C$15),AND(Работа!$C6=Ответы!$E$4,Работа!$M6=Ответы!$F$15),AND(Работа!$C6=Ответы!$H$4,Работа!$M6=Ответы!$I$15),AND(Работа!$C6=Ответы!$K$4,Работа!$M6=Ответы!$L$15)),1,IF(Работа!$M6="нет","нет",IF(C6=0," ",0)))</f>
        <v>1</v>
      </c>
      <c r="N6" s="114">
        <f>IF(OR(AND(Работа!$C6=Ответы!$B$4,Работа!$N6=Ответы!$C$16),AND(Работа!$C6=Ответы!$E$4,Работа!$N6=Ответы!$F$16),AND(Работа!$C6=Ответы!$H$4,Работа!$N6=Ответы!$I$16),AND(Работа!$C6=Ответы!$K$4,Работа!$N6=Ответы!$L$16)),1,IF(Работа!$N6="нет","нет",IF(C6=0," ",0)))</f>
        <v>1</v>
      </c>
      <c r="O6" s="114">
        <f>IF(OR(AND(Работа!$C6=Ответы!$B$4,Работа!$O6=Ответы!$C$17),AND(Работа!$C6=Ответы!$E$4,Работа!$O6=Ответы!$F$17),AND(Работа!$C6=Ответы!$H$4,Работа!$O6=Ответы!$I$17),AND(Работа!$C6=Ответы!$K$4,Работа!$O6=Ответы!$L$17)),1,IF(Работа!$O6="нет","нет",IF(C6=0," ",0)))</f>
        <v>1</v>
      </c>
      <c r="P6" s="114">
        <f>IF(OR(AND(Работа!$C6=Ответы!$B$4,Работа!$P6=Ответы!$C$18),AND(Работа!$C6=Ответы!$E$4,Работа!$P6=Ответы!$F$18),AND(Работа!$C6=Ответы!$H$4,Работа!$P6=Ответы!$I$18),AND(Работа!$C6=Ответы!$K$4,Работа!$P6=Ответы!$L$18)),1,IF(Работа!$P6="нет","нет",IF(C6=0," ",0)))</f>
        <v>0</v>
      </c>
      <c r="Q6" s="114">
        <f>IF(OR(AND(Работа!$C6=Ответы!$B$4,Работа!$Q6=Ответы!$C$19),AND(Работа!$C6=Ответы!$E$4,Работа!$Q6=Ответы!$F$19),AND(Работа!$C6=Ответы!$H$4,Работа!$Q6=Ответы!$I$19),AND(Работа!$C6=Ответы!$K$4,Работа!$Q6=Ответы!$L$19)),1,IF(Работа!$Q6="нет","нет",IF(C6=0," ",0)))</f>
        <v>0</v>
      </c>
      <c r="R6" s="114">
        <f>IF(OR(AND(Работа!$C6=Ответы!$B$4,Работа!$R6=Ответы!$C$20),AND(Работа!$C6=Ответы!$E$4,Работа!$R6=Ответы!$F$20),AND(Работа!$C6=Ответы!$H$4,Работа!$R6=Ответы!$I$20),AND(Работа!$C6=Ответы!$K$4,Работа!$R6=Ответы!$L$20)),1,IF(Работа!$R6="нет","нет",IF(C6=0," ",0)))</f>
        <v>0</v>
      </c>
      <c r="S6" s="114" t="str">
        <f>IF(OR(AND(Работа!$C6=Ответы!$B$4,Работа!$S6=Ответы!$C$21),AND(Работа!$C6=Ответы!$E$4,Работа!$S6=Ответы!$F$21),AND(Работа!$C6=Ответы!$H$4,Работа!$S6=Ответы!$I$21),AND(Работа!$C6=Ответы!$K$4,Работа!$S6=Ответы!$L$21)),1,IF(Работа!$S6="нет","нет",IF(C6=0," ",0)))</f>
        <v>нет</v>
      </c>
      <c r="T6" s="114">
        <f>IF(OR(AND(Работа!$C6=Ответы!$B$4,Работа!$T6=Ответы!$C$22),AND(Работа!$C6=Ответы!$E$4,Работа!$T6=Ответы!$F$22),AND(Работа!$C6=Ответы!$H$4,Работа!$T6=Ответы!$I$22),AND(Работа!$C6=Ответы!$K$4,Работа!$T6=Ответы!$L$22)),1,IF(Работа!$T6="нет","нет",IF(C6=0," ",0)))</f>
        <v>1</v>
      </c>
      <c r="U6" s="114">
        <f>IF(OR(AND(Работа!$C6=Ответы!$B$4,Работа!$U6=Ответы!$C$23),AND(Работа!$C6=Ответы!$E$4,Работа!$U6=Ответы!$F$23),AND(Работа!$C6=Ответы!$H$4,Работа!$U6=Ответы!$I$23),AND(Работа!$C6=Ответы!$K$4,Работа!$U6=Ответы!$L$23)),1,IF(Работа!$U6="нет","нет",IF(C6=0," ",0)))</f>
        <v>1</v>
      </c>
      <c r="V6" s="114">
        <f>IF(C6=0," ",Работа!$V6)</f>
        <v>1</v>
      </c>
      <c r="W6" s="114">
        <f>IF(OR(AND(Работа!$C6=Ответы!$B$4,Работа!$W6=Ответы!$C$25),AND(Работа!$C6=Ответы!$E$4,Работа!$W6=Ответы!$F$25),AND(Работа!$C6=Ответы!$H$4,Работа!$W6=Ответы!$I$25),AND(Работа!$C6=Ответы!$K$4,Работа!$W6=Ответы!$L$25)),1,IF(Работа!$W6="нет","нет",IF(C6=0," ",0)))</f>
        <v>0</v>
      </c>
      <c r="X6" s="114">
        <f t="shared" si="4"/>
        <v>10</v>
      </c>
      <c r="Y6" s="115">
        <f t="shared" si="0"/>
        <v>3</v>
      </c>
      <c r="Z6" s="116">
        <f t="shared" si="1"/>
        <v>0.5</v>
      </c>
      <c r="AA6" s="73">
        <f>COUNTIF($X$2:$X$31,A6)/Список!$D$6</f>
        <v>0</v>
      </c>
      <c r="AB6" s="118">
        <f t="shared" si="2"/>
        <v>0.625</v>
      </c>
      <c r="AC6" s="118">
        <f t="shared" si="3"/>
        <v>0</v>
      </c>
      <c r="AD6" s="118"/>
      <c r="AE6" s="118"/>
      <c r="AF6" s="118"/>
      <c r="AG6" s="1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18.75" x14ac:dyDescent="0.3">
      <c r="A7" s="30">
        <v>6</v>
      </c>
      <c r="B7" s="113">
        <f>Список!D14</f>
        <v>6</v>
      </c>
      <c r="C7" s="17">
        <f>Список!E14</f>
        <v>3</v>
      </c>
      <c r="D7" s="114">
        <f>IF(OR(AND(Работа!$C7=Ответы!$B$4,Работа!$D7=Ответы!$C$6),AND(Работа!$C7=Ответы!$E$4,Работа!$D7=Ответы!$F$6),AND(Работа!$C7=Ответы!$H$4,Работа!$D7=Ответы!$I$6),AND(Работа!$C7=Ответы!$K$4,Работа!$D7=Ответы!$L$6)),1,IF(Работа!$D7="нет","нет",IF(C7=0," ",0)))</f>
        <v>0</v>
      </c>
      <c r="E7" s="114">
        <f>IF(OR(AND(Работа!$C7=Ответы!$B$4,Работа!$E7=Ответы!$C$7),AND(Работа!$C7=Ответы!$E$4,Работа!$E7=Ответы!$F$7),AND(Работа!$C7=Ответы!$H$4,Работа!$E7=Ответы!$I$7),AND(Работа!$C7=Ответы!$K$4,Работа!$E7=Ответы!$L$7)),1,IF(Работа!$E7="нет","нет",IF(C7=0," ",0)))</f>
        <v>1</v>
      </c>
      <c r="F7" s="114">
        <f>IF(OR(AND(Работа!$C7=Ответы!$B$4,Работа!$F7=Ответы!$C$8),AND(Работа!$C7=Ответы!$E$4,Работа!$F7=Ответы!$F$8),AND(Работа!$C7=Ответы!$H$4,Работа!$F7=Ответы!$I$8),AND(Работа!$C7=Ответы!$K$4,Работа!$F7=Ответы!$L$8)),1,IF(Работа!$F7="нет","нет",IF(C7=0," ",0)))</f>
        <v>0</v>
      </c>
      <c r="G7" s="114">
        <f>IF(OR(AND(Работа!$C7=Ответы!$B$4,Работа!$G7=Ответы!$C$9),AND(Работа!$C7=Ответы!$E$4,Работа!$G7=Ответы!$F$9),AND(Работа!$C7=Ответы!$H$4,Работа!$G7=Ответы!$I$9),AND(Работа!$C7=Ответы!$K$4,Работа!$G7=Ответы!$L$9)),1,IF(Работа!$G7="нет","нет",IF(C7=0," ",0)))</f>
        <v>1</v>
      </c>
      <c r="H7" s="114" t="str">
        <f>IF(OR(AND(Работа!$C7=Ответы!$B$4,Работа!$H7=Ответы!$C$10),AND(Работа!$C7=Ответы!$E$4,Работа!$H7=Ответы!$F$10),AND(Работа!$C7=Ответы!$H$4,Работа!$H7=Ответы!$I$10),AND(Работа!$C7=Ответы!$K$4,Работа!$H7=Ответы!$L$10)),1,IF(Работа!$H7="нет","нет",IF(C7=0," ",0)))</f>
        <v>нет</v>
      </c>
      <c r="I7" s="114">
        <f>IF(OR(AND(Работа!$C7=Ответы!$B$4,Работа!$I7=Ответы!$C$11),AND(Работа!$C7=Ответы!$E$4,Работа!$I7=Ответы!$F$11),AND(Работа!$C7=Ответы!$H$4,Работа!$I7=Ответы!$I$11),AND(Работа!$C7=Ответы!$K$4,Работа!$I7=Ответы!$L$11)),1,IF(Работа!$I7="нет","нет",IF(C7=0," ",0)))</f>
        <v>0</v>
      </c>
      <c r="J7" s="114">
        <f>IF(OR(AND(Работа!$C7=Ответы!$B$4,Работа!$J7=Ответы!$C$12),AND(Работа!$C7=Ответы!$E$4,Работа!$J7=Ответы!$F$12),AND(Работа!$C7=Ответы!$H$4,Работа!$J7=Ответы!$I$12),AND(Работа!$C7=Ответы!$K$4,Работа!$J7=Ответы!$L$12)),1,IF(Работа!$J7="нет","нет",IF(C7=0," ",0)))</f>
        <v>0</v>
      </c>
      <c r="K7" s="114">
        <f>IF(OR(AND(Работа!$C7=Ответы!$B$4,Работа!$K7=Ответы!$C$13),AND(Работа!$C7=Ответы!$E$4,Работа!$K7=Ответы!$F$13),AND(Работа!$C7=Ответы!$H$4,Работа!$K7=Ответы!$I$13),AND(Работа!$C7=Ответы!$K$4,Работа!$K7=Ответы!$L$13)),1,IF(Работа!$K7="нет","нет",IF(C7=0," ",0)))</f>
        <v>0</v>
      </c>
      <c r="L7" s="114">
        <f>IF(OR(AND(Работа!$C7=Ответы!$B$4,Работа!$L7=Ответы!$C$14),AND(Работа!$C7=Ответы!$E$4,Работа!$L7=Ответы!$F$14),AND(Работа!$C7=Ответы!$H$4,Работа!$L7=Ответы!$I$14),AND(Работа!$C7=Ответы!$K$4,Работа!$L7=Ответы!$L$14)),1,IF(Работа!$L7="нет","нет",IF(C7=0," ",0)))</f>
        <v>1</v>
      </c>
      <c r="M7" s="114">
        <f>IF(OR(AND(Работа!$C7=Ответы!$B$4,Работа!$M7=Ответы!$C$15),AND(Работа!$C7=Ответы!$E$4,Работа!$M7=Ответы!$F$15),AND(Работа!$C7=Ответы!$H$4,Работа!$M7=Ответы!$I$15),AND(Работа!$C7=Ответы!$K$4,Работа!$M7=Ответы!$L$15)),1,IF(Работа!$M7="нет","нет",IF(C7=0," ",0)))</f>
        <v>0</v>
      </c>
      <c r="N7" s="114">
        <f>IF(OR(AND(Работа!$C7=Ответы!$B$4,Работа!$N7=Ответы!$C$16),AND(Работа!$C7=Ответы!$E$4,Работа!$N7=Ответы!$F$16),AND(Работа!$C7=Ответы!$H$4,Работа!$N7=Ответы!$I$16),AND(Работа!$C7=Ответы!$K$4,Работа!$N7=Ответы!$L$16)),1,IF(Работа!$N7="нет","нет",IF(C7=0," ",0)))</f>
        <v>0</v>
      </c>
      <c r="O7" s="114">
        <f>IF(OR(AND(Работа!$C7=Ответы!$B$4,Работа!$O7=Ответы!$C$17),AND(Работа!$C7=Ответы!$E$4,Работа!$O7=Ответы!$F$17),AND(Работа!$C7=Ответы!$H$4,Работа!$O7=Ответы!$I$17),AND(Работа!$C7=Ответы!$K$4,Работа!$O7=Ответы!$L$17)),1,IF(Работа!$O7="нет","нет",IF(C7=0," ",0)))</f>
        <v>0</v>
      </c>
      <c r="P7" s="114" t="str">
        <f>IF(OR(AND(Работа!$C7=Ответы!$B$4,Работа!$P7=Ответы!$C$18),AND(Работа!$C7=Ответы!$E$4,Работа!$P7=Ответы!$F$18),AND(Работа!$C7=Ответы!$H$4,Работа!$P7=Ответы!$I$18),AND(Работа!$C7=Ответы!$K$4,Работа!$P7=Ответы!$L$18)),1,IF(Работа!$P7="нет","нет",IF(C7=0," ",0)))</f>
        <v>нет</v>
      </c>
      <c r="Q7" s="114">
        <f>IF(OR(AND(Работа!$C7=Ответы!$B$4,Работа!$Q7=Ответы!$C$19),AND(Работа!$C7=Ответы!$E$4,Работа!$Q7=Ответы!$F$19),AND(Работа!$C7=Ответы!$H$4,Работа!$Q7=Ответы!$I$19),AND(Работа!$C7=Ответы!$K$4,Работа!$Q7=Ответы!$L$19)),1,IF(Работа!$Q7="нет","нет",IF(C7=0," ",0)))</f>
        <v>1</v>
      </c>
      <c r="R7" s="114">
        <f>IF(OR(AND(Работа!$C7=Ответы!$B$4,Работа!$R7=Ответы!$C$20),AND(Работа!$C7=Ответы!$E$4,Работа!$R7=Ответы!$F$20),AND(Работа!$C7=Ответы!$H$4,Работа!$R7=Ответы!$I$20),AND(Работа!$C7=Ответы!$K$4,Работа!$R7=Ответы!$L$20)),1,IF(Работа!$R7="нет","нет",IF(C7=0," ",0)))</f>
        <v>0</v>
      </c>
      <c r="S7" s="114" t="str">
        <f>IF(OR(AND(Работа!$C7=Ответы!$B$4,Работа!$S7=Ответы!$C$21),AND(Работа!$C7=Ответы!$E$4,Работа!$S7=Ответы!$F$21),AND(Работа!$C7=Ответы!$H$4,Работа!$S7=Ответы!$I$21),AND(Работа!$C7=Ответы!$K$4,Работа!$S7=Ответы!$L$21)),1,IF(Работа!$S7="нет","нет",IF(C7=0," ",0)))</f>
        <v>нет</v>
      </c>
      <c r="T7" s="114">
        <f>IF(OR(AND(Работа!$C7=Ответы!$B$4,Работа!$T7=Ответы!$C$22),AND(Работа!$C7=Ответы!$E$4,Работа!$T7=Ответы!$F$22),AND(Работа!$C7=Ответы!$H$4,Работа!$T7=Ответы!$I$22),AND(Работа!$C7=Ответы!$K$4,Работа!$T7=Ответы!$L$22)),1,IF(Работа!$T7="нет","нет",IF(C7=0," ",0)))</f>
        <v>1</v>
      </c>
      <c r="U7" s="114">
        <f>IF(OR(AND(Работа!$C7=Ответы!$B$4,Работа!$U7=Ответы!$C$23),AND(Работа!$C7=Ответы!$E$4,Работа!$U7=Ответы!$F$23),AND(Работа!$C7=Ответы!$H$4,Работа!$U7=Ответы!$I$23),AND(Работа!$C7=Ответы!$K$4,Работа!$U7=Ответы!$L$23)),1,IF(Работа!$U7="нет","нет",IF(C7=0," ",0)))</f>
        <v>1</v>
      </c>
      <c r="V7" s="114" t="str">
        <f>IF(C7=0," ",Работа!$V7)</f>
        <v>нет</v>
      </c>
      <c r="W7" s="114">
        <f>IF(OR(AND(Работа!$C7=Ответы!$B$4,Работа!$W7=Ответы!$C$25),AND(Работа!$C7=Ответы!$E$4,Работа!$W7=Ответы!$F$25),AND(Работа!$C7=Ответы!$H$4,Работа!$W7=Ответы!$I$25),AND(Работа!$C7=Ответы!$K$4,Работа!$W7=Ответы!$L$25)),1,IF(Работа!$W7="нет","нет",IF(C7=0," ",0)))</f>
        <v>0</v>
      </c>
      <c r="X7" s="114">
        <f t="shared" si="4"/>
        <v>6</v>
      </c>
      <c r="Y7" s="115">
        <f t="shared" si="0"/>
        <v>3</v>
      </c>
      <c r="Z7" s="116">
        <f t="shared" si="1"/>
        <v>0.3</v>
      </c>
      <c r="AA7" s="73">
        <f>COUNTIF($X$2:$X$31,A7)/Список!$D$6</f>
        <v>5.5555555555555552E-2</v>
      </c>
      <c r="AB7" s="118">
        <f t="shared" si="2"/>
        <v>0.375</v>
      </c>
      <c r="AC7" s="118">
        <f t="shared" si="3"/>
        <v>0</v>
      </c>
      <c r="AD7" s="118"/>
      <c r="AE7" s="118"/>
      <c r="AF7" s="118"/>
      <c r="AG7" s="1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</row>
    <row r="8" spans="1:47" ht="18.75" x14ac:dyDescent="0.3">
      <c r="A8" s="30">
        <v>7</v>
      </c>
      <c r="B8" s="113">
        <f>Список!D15</f>
        <v>7</v>
      </c>
      <c r="C8" s="17">
        <f>Список!E15</f>
        <v>3</v>
      </c>
      <c r="D8" s="114">
        <f>IF(OR(AND(Работа!$C8=Ответы!$B$4,Работа!$D8=Ответы!$C$6),AND(Работа!$C8=Ответы!$E$4,Работа!$D8=Ответы!$F$6),AND(Работа!$C8=Ответы!$H$4,Работа!$D8=Ответы!$I$6),AND(Работа!$C8=Ответы!$K$4,Работа!$D8=Ответы!$L$6)),1,IF(Работа!$D8="нет","нет",IF(C8=0," ",0)))</f>
        <v>1</v>
      </c>
      <c r="E8" s="114">
        <f>IF(OR(AND(Работа!$C8=Ответы!$B$4,Работа!$E8=Ответы!$C$7),AND(Работа!$C8=Ответы!$E$4,Работа!$E8=Ответы!$F$7),AND(Работа!$C8=Ответы!$H$4,Работа!$E8=Ответы!$I$7),AND(Работа!$C8=Ответы!$K$4,Работа!$E8=Ответы!$L$7)),1,IF(Работа!$E8="нет","нет",IF(C8=0," ",0)))</f>
        <v>1</v>
      </c>
      <c r="F8" s="114">
        <f>IF(OR(AND(Работа!$C8=Ответы!$B$4,Работа!$F8=Ответы!$C$8),AND(Работа!$C8=Ответы!$E$4,Работа!$F8=Ответы!$F$8),AND(Работа!$C8=Ответы!$H$4,Работа!$F8=Ответы!$I$8),AND(Работа!$C8=Ответы!$K$4,Работа!$F8=Ответы!$L$8)),1,IF(Работа!$F8="нет","нет",IF(C8=0," ",0)))</f>
        <v>1</v>
      </c>
      <c r="G8" s="114">
        <f>IF(OR(AND(Работа!$C8=Ответы!$B$4,Работа!$G8=Ответы!$C$9),AND(Работа!$C8=Ответы!$E$4,Работа!$G8=Ответы!$F$9),AND(Работа!$C8=Ответы!$H$4,Работа!$G8=Ответы!$I$9),AND(Работа!$C8=Ответы!$K$4,Работа!$G8=Ответы!$L$9)),1,IF(Работа!$G8="нет","нет",IF(C8=0," ",0)))</f>
        <v>1</v>
      </c>
      <c r="H8" s="114" t="str">
        <f>IF(OR(AND(Работа!$C8=Ответы!$B$4,Работа!$H8=Ответы!$C$10),AND(Работа!$C8=Ответы!$E$4,Работа!$H8=Ответы!$F$10),AND(Работа!$C8=Ответы!$H$4,Работа!$H8=Ответы!$I$10),AND(Работа!$C8=Ответы!$K$4,Работа!$H8=Ответы!$L$10)),1,IF(Работа!$H8="нет","нет",IF(C8=0," ",0)))</f>
        <v>нет</v>
      </c>
      <c r="I8" s="114">
        <f>IF(OR(AND(Работа!$C8=Ответы!$B$4,Работа!$I8=Ответы!$C$11),AND(Работа!$C8=Ответы!$E$4,Работа!$I8=Ответы!$F$11),AND(Работа!$C8=Ответы!$H$4,Работа!$I8=Ответы!$I$11),AND(Работа!$C8=Ответы!$K$4,Работа!$I8=Ответы!$L$11)),1,IF(Работа!$I8="нет","нет",IF(C8=0," ",0)))</f>
        <v>1</v>
      </c>
      <c r="J8" s="114">
        <f>IF(OR(AND(Работа!$C8=Ответы!$B$4,Работа!$J8=Ответы!$C$12),AND(Работа!$C8=Ответы!$E$4,Работа!$J8=Ответы!$F$12),AND(Работа!$C8=Ответы!$H$4,Работа!$J8=Ответы!$I$12),AND(Работа!$C8=Ответы!$K$4,Работа!$J8=Ответы!$L$12)),1,IF(Работа!$J8="нет","нет",IF(C8=0," ",0)))</f>
        <v>1</v>
      </c>
      <c r="K8" s="114">
        <f>IF(OR(AND(Работа!$C8=Ответы!$B$4,Работа!$K8=Ответы!$C$13),AND(Работа!$C8=Ответы!$E$4,Работа!$K8=Ответы!$F$13),AND(Работа!$C8=Ответы!$H$4,Работа!$K8=Ответы!$I$13),AND(Работа!$C8=Ответы!$K$4,Работа!$K8=Ответы!$L$13)),1,IF(Работа!$K8="нет","нет",IF(C8=0," ",0)))</f>
        <v>1</v>
      </c>
      <c r="L8" s="114">
        <f>IF(OR(AND(Работа!$C8=Ответы!$B$4,Работа!$L8=Ответы!$C$14),AND(Работа!$C8=Ответы!$E$4,Работа!$L8=Ответы!$F$14),AND(Работа!$C8=Ответы!$H$4,Работа!$L8=Ответы!$I$14),AND(Работа!$C8=Ответы!$K$4,Работа!$L8=Ответы!$L$14)),1,IF(Работа!$L8="нет","нет",IF(C8=0," ",0)))</f>
        <v>1</v>
      </c>
      <c r="M8" s="114">
        <f>IF(OR(AND(Работа!$C8=Ответы!$B$4,Работа!$M8=Ответы!$C$15),AND(Работа!$C8=Ответы!$E$4,Работа!$M8=Ответы!$F$15),AND(Работа!$C8=Ответы!$H$4,Работа!$M8=Ответы!$I$15),AND(Работа!$C8=Ответы!$K$4,Работа!$M8=Ответы!$L$15)),1,IF(Работа!$M8="нет","нет",IF(C8=0," ",0)))</f>
        <v>0</v>
      </c>
      <c r="N8" s="114">
        <f>IF(OR(AND(Работа!$C8=Ответы!$B$4,Работа!$N8=Ответы!$C$16),AND(Работа!$C8=Ответы!$E$4,Работа!$N8=Ответы!$F$16),AND(Работа!$C8=Ответы!$H$4,Работа!$N8=Ответы!$I$16),AND(Работа!$C8=Ответы!$K$4,Работа!$N8=Ответы!$L$16)),1,IF(Работа!$N8="нет","нет",IF(C8=0," ",0)))</f>
        <v>1</v>
      </c>
      <c r="O8" s="114">
        <f>IF(OR(AND(Работа!$C8=Ответы!$B$4,Работа!$O8=Ответы!$C$17),AND(Работа!$C8=Ответы!$E$4,Работа!$O8=Ответы!$F$17),AND(Работа!$C8=Ответы!$H$4,Работа!$O8=Ответы!$I$17),AND(Работа!$C8=Ответы!$K$4,Работа!$O8=Ответы!$L$17)),1,IF(Работа!$O8="нет","нет",IF(C8=0," ",0)))</f>
        <v>1</v>
      </c>
      <c r="P8" s="114" t="str">
        <f>IF(OR(AND(Работа!$C8=Ответы!$B$4,Работа!$P8=Ответы!$C$18),AND(Работа!$C8=Ответы!$E$4,Работа!$P8=Ответы!$F$18),AND(Работа!$C8=Ответы!$H$4,Работа!$P8=Ответы!$I$18),AND(Работа!$C8=Ответы!$K$4,Работа!$P8=Ответы!$L$18)),1,IF(Работа!$P8="нет","нет",IF(C8=0," ",0)))</f>
        <v>нет</v>
      </c>
      <c r="Q8" s="114">
        <f>IF(OR(AND(Работа!$C8=Ответы!$B$4,Работа!$Q8=Ответы!$C$19),AND(Работа!$C8=Ответы!$E$4,Работа!$Q8=Ответы!$F$19),AND(Работа!$C8=Ответы!$H$4,Работа!$Q8=Ответы!$I$19),AND(Работа!$C8=Ответы!$K$4,Работа!$Q8=Ответы!$L$19)),1,IF(Работа!$Q8="нет","нет",IF(C8=0," ",0)))</f>
        <v>0</v>
      </c>
      <c r="R8" s="114" t="str">
        <f>IF(OR(AND(Работа!$C8=Ответы!$B$4,Работа!$R8=Ответы!$C$20),AND(Работа!$C8=Ответы!$E$4,Работа!$R8=Ответы!$F$20),AND(Работа!$C8=Ответы!$H$4,Работа!$R8=Ответы!$I$20),AND(Работа!$C8=Ответы!$K$4,Работа!$R8=Ответы!$L$20)),1,IF(Работа!$R8="нет","нет",IF(C8=0," ",0)))</f>
        <v>нет</v>
      </c>
      <c r="S8" s="114" t="str">
        <f>IF(OR(AND(Работа!$C8=Ответы!$B$4,Работа!$S8=Ответы!$C$21),AND(Работа!$C8=Ответы!$E$4,Работа!$S8=Ответы!$F$21),AND(Работа!$C8=Ответы!$H$4,Работа!$S8=Ответы!$I$21),AND(Работа!$C8=Ответы!$K$4,Работа!$S8=Ответы!$L$21)),1,IF(Работа!$S8="нет","нет",IF(C8=0," ",0)))</f>
        <v>нет</v>
      </c>
      <c r="T8" s="114">
        <f>IF(OR(AND(Работа!$C8=Ответы!$B$4,Работа!$T8=Ответы!$C$22),AND(Работа!$C8=Ответы!$E$4,Работа!$T8=Ответы!$F$22),AND(Работа!$C8=Ответы!$H$4,Работа!$T8=Ответы!$I$22),AND(Работа!$C8=Ответы!$K$4,Работа!$T8=Ответы!$L$22)),1,IF(Работа!$T8="нет","нет",IF(C8=0," ",0)))</f>
        <v>1</v>
      </c>
      <c r="U8" s="114">
        <f>IF(OR(AND(Работа!$C8=Ответы!$B$4,Работа!$U8=Ответы!$C$23),AND(Работа!$C8=Ответы!$E$4,Работа!$U8=Ответы!$F$23),AND(Работа!$C8=Ответы!$H$4,Работа!$U8=Ответы!$I$23),AND(Работа!$C8=Ответы!$K$4,Работа!$U8=Ответы!$L$23)),1,IF(Работа!$U8="нет","нет",IF(C8=0," ",0)))</f>
        <v>1</v>
      </c>
      <c r="V8" s="114">
        <f>IF(C8=0," ",Работа!$V8)</f>
        <v>1</v>
      </c>
      <c r="W8" s="114">
        <f>IF(OR(AND(Работа!$C8=Ответы!$B$4,Работа!$W8=Ответы!$C$25),AND(Работа!$C8=Ответы!$E$4,Работа!$W8=Ответы!$F$25),AND(Работа!$C8=Ответы!$H$4,Работа!$W8=Ответы!$I$25),AND(Работа!$C8=Ответы!$K$4,Работа!$W8=Ответы!$L$25)),1,IF(Работа!$W8="нет","нет",IF(C8=0," ",0)))</f>
        <v>0</v>
      </c>
      <c r="X8" s="114">
        <f t="shared" si="4"/>
        <v>13</v>
      </c>
      <c r="Y8" s="115">
        <f t="shared" si="0"/>
        <v>4</v>
      </c>
      <c r="Z8" s="116">
        <f t="shared" si="1"/>
        <v>0.65</v>
      </c>
      <c r="AA8" s="73">
        <f>COUNTIF($X$2:$X$31,A8)/Список!$D$6</f>
        <v>0.1111111111111111</v>
      </c>
      <c r="AB8" s="118">
        <f t="shared" si="2"/>
        <v>0.75</v>
      </c>
      <c r="AC8" s="118">
        <f t="shared" si="3"/>
        <v>0.25</v>
      </c>
      <c r="AD8" s="118"/>
      <c r="AE8" s="118"/>
      <c r="AF8" s="118"/>
      <c r="AG8" s="1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</row>
    <row r="9" spans="1:47" ht="18.75" x14ac:dyDescent="0.3">
      <c r="A9" s="30">
        <v>8</v>
      </c>
      <c r="B9" s="113">
        <f>Список!D16</f>
        <v>8</v>
      </c>
      <c r="C9" s="17">
        <f>Список!E16</f>
        <v>5</v>
      </c>
      <c r="D9" s="114">
        <f>IF(OR(AND(Работа!$C9=Ответы!$B$4,Работа!$D9=Ответы!$C$6),AND(Работа!$C9=Ответы!$E$4,Работа!$D9=Ответы!$F$6),AND(Работа!$C9=Ответы!$H$4,Работа!$D9=Ответы!$I$6),AND(Работа!$C9=Ответы!$K$4,Работа!$D9=Ответы!$L$6)),1,IF(Работа!$D9="нет","нет",IF(C9=0," ",0)))</f>
        <v>1</v>
      </c>
      <c r="E9" s="114">
        <f>IF(OR(AND(Работа!$C9=Ответы!$B$4,Работа!$E9=Ответы!$C$7),AND(Работа!$C9=Ответы!$E$4,Работа!$E9=Ответы!$F$7),AND(Работа!$C9=Ответы!$H$4,Работа!$E9=Ответы!$I$7),AND(Работа!$C9=Ответы!$K$4,Работа!$E9=Ответы!$L$7)),1,IF(Работа!$E9="нет","нет",IF(C9=0," ",0)))</f>
        <v>1</v>
      </c>
      <c r="F9" s="114">
        <f>IF(OR(AND(Работа!$C9=Ответы!$B$4,Работа!$F9=Ответы!$C$8),AND(Работа!$C9=Ответы!$E$4,Работа!$F9=Ответы!$F$8),AND(Работа!$C9=Ответы!$H$4,Работа!$F9=Ответы!$I$8),AND(Работа!$C9=Ответы!$K$4,Работа!$F9=Ответы!$L$8)),1,IF(Работа!$F9="нет","нет",IF(C9=0," ",0)))</f>
        <v>1</v>
      </c>
      <c r="G9" s="114">
        <f>IF(OR(AND(Работа!$C9=Ответы!$B$4,Работа!$G9=Ответы!$C$9),AND(Работа!$C9=Ответы!$E$4,Работа!$G9=Ответы!$F$9),AND(Работа!$C9=Ответы!$H$4,Работа!$G9=Ответы!$I$9),AND(Работа!$C9=Ответы!$K$4,Работа!$G9=Ответы!$L$9)),1,IF(Работа!$G9="нет","нет",IF(C9=0," ",0)))</f>
        <v>1</v>
      </c>
      <c r="H9" s="114">
        <f>IF(OR(AND(Работа!$C9=Ответы!$B$4,Работа!$H9=Ответы!$C$10),AND(Работа!$C9=Ответы!$E$4,Работа!$H9=Ответы!$F$10),AND(Работа!$C9=Ответы!$H$4,Работа!$H9=Ответы!$I$10),AND(Работа!$C9=Ответы!$K$4,Работа!$H9=Ответы!$L$10)),1,IF(Работа!$H9="нет","нет",IF(C9=0," ",0)))</f>
        <v>1</v>
      </c>
      <c r="I9" s="114">
        <f>IF(OR(AND(Работа!$C9=Ответы!$B$4,Работа!$I9=Ответы!$C$11),AND(Работа!$C9=Ответы!$E$4,Работа!$I9=Ответы!$F$11),AND(Работа!$C9=Ответы!$H$4,Работа!$I9=Ответы!$I$11),AND(Работа!$C9=Ответы!$K$4,Работа!$I9=Ответы!$L$11)),1,IF(Работа!$I9="нет","нет",IF(C9=0," ",0)))</f>
        <v>1</v>
      </c>
      <c r="J9" s="114">
        <f>IF(OR(AND(Работа!$C9=Ответы!$B$4,Работа!$J9=Ответы!$C$12),AND(Работа!$C9=Ответы!$E$4,Работа!$J9=Ответы!$F$12),AND(Работа!$C9=Ответы!$H$4,Работа!$J9=Ответы!$I$12),AND(Работа!$C9=Ответы!$K$4,Работа!$J9=Ответы!$L$12)),1,IF(Работа!$J9="нет","нет",IF(C9=0," ",0)))</f>
        <v>1</v>
      </c>
      <c r="K9" s="114">
        <f>IF(OR(AND(Работа!$C9=Ответы!$B$4,Работа!$K9=Ответы!$C$13),AND(Работа!$C9=Ответы!$E$4,Работа!$K9=Ответы!$F$13),AND(Работа!$C9=Ответы!$H$4,Работа!$K9=Ответы!$I$13),AND(Работа!$C9=Ответы!$K$4,Работа!$K9=Ответы!$L$13)),1,IF(Работа!$K9="нет","нет",IF(C9=0," ",0)))</f>
        <v>1</v>
      </c>
      <c r="L9" s="114">
        <f>IF(OR(AND(Работа!$C9=Ответы!$B$4,Работа!$L9=Ответы!$C$14),AND(Работа!$C9=Ответы!$E$4,Работа!$L9=Ответы!$F$14),AND(Работа!$C9=Ответы!$H$4,Работа!$L9=Ответы!$I$14),AND(Работа!$C9=Ответы!$K$4,Работа!$L9=Ответы!$L$14)),1,IF(Работа!$L9="нет","нет",IF(C9=0," ",0)))</f>
        <v>1</v>
      </c>
      <c r="M9" s="114">
        <f>IF(OR(AND(Работа!$C9=Ответы!$B$4,Работа!$M9=Ответы!$C$15),AND(Работа!$C9=Ответы!$E$4,Работа!$M9=Ответы!$F$15),AND(Работа!$C9=Ответы!$H$4,Работа!$M9=Ответы!$I$15),AND(Работа!$C9=Ответы!$K$4,Работа!$M9=Ответы!$L$15)),1,IF(Работа!$M9="нет","нет",IF(C9=0," ",0)))</f>
        <v>0</v>
      </c>
      <c r="N9" s="114">
        <f>IF(OR(AND(Работа!$C9=Ответы!$B$4,Работа!$N9=Ответы!$C$16),AND(Работа!$C9=Ответы!$E$4,Работа!$N9=Ответы!$F$16),AND(Работа!$C9=Ответы!$H$4,Работа!$N9=Ответы!$I$16),AND(Работа!$C9=Ответы!$K$4,Работа!$N9=Ответы!$L$16)),1,IF(Работа!$N9="нет","нет",IF(C9=0," ",0)))</f>
        <v>1</v>
      </c>
      <c r="O9" s="114">
        <f>IF(OR(AND(Работа!$C9=Ответы!$B$4,Работа!$O9=Ответы!$C$17),AND(Работа!$C9=Ответы!$E$4,Работа!$O9=Ответы!$F$17),AND(Работа!$C9=Ответы!$H$4,Работа!$O9=Ответы!$I$17),AND(Работа!$C9=Ответы!$K$4,Работа!$O9=Ответы!$L$17)),1,IF(Работа!$O9="нет","нет",IF(C9=0," ",0)))</f>
        <v>1</v>
      </c>
      <c r="P9" s="114" t="str">
        <f>IF(OR(AND(Работа!$C9=Ответы!$B$4,Работа!$P9=Ответы!$C$18),AND(Работа!$C9=Ответы!$E$4,Работа!$P9=Ответы!$F$18),AND(Работа!$C9=Ответы!$H$4,Работа!$P9=Ответы!$I$18),AND(Работа!$C9=Ответы!$K$4,Работа!$P9=Ответы!$L$18)),1,IF(Работа!$P9="нет","нет",IF(C9=0," ",0)))</f>
        <v>нет</v>
      </c>
      <c r="Q9" s="114">
        <f>IF(OR(AND(Работа!$C9=Ответы!$B$4,Работа!$Q9=Ответы!$C$19),AND(Работа!$C9=Ответы!$E$4,Работа!$Q9=Ответы!$F$19),AND(Работа!$C9=Ответы!$H$4,Работа!$Q9=Ответы!$I$19),AND(Работа!$C9=Ответы!$K$4,Работа!$Q9=Ответы!$L$19)),1,IF(Работа!$Q9="нет","нет",IF(C9=0," ",0)))</f>
        <v>0</v>
      </c>
      <c r="R9" s="114">
        <f>IF(OR(AND(Работа!$C9=Ответы!$B$4,Работа!$R9=Ответы!$C$20),AND(Работа!$C9=Ответы!$E$4,Работа!$R9=Ответы!$F$20),AND(Работа!$C9=Ответы!$H$4,Работа!$R9=Ответы!$I$20),AND(Работа!$C9=Ответы!$K$4,Работа!$R9=Ответы!$L$20)),1,IF(Работа!$R9="нет","нет",IF(C9=0," ",0)))</f>
        <v>1</v>
      </c>
      <c r="S9" s="114">
        <f>IF(OR(AND(Работа!$C9=Ответы!$B$4,Работа!$S9=Ответы!$C$21),AND(Работа!$C9=Ответы!$E$4,Работа!$S9=Ответы!$F$21),AND(Работа!$C9=Ответы!$H$4,Работа!$S9=Ответы!$I$21),AND(Работа!$C9=Ответы!$K$4,Работа!$S9=Ответы!$L$21)),1,IF(Работа!$S9="нет","нет",IF(C9=0," ",0)))</f>
        <v>1</v>
      </c>
      <c r="T9" s="114">
        <f>IF(OR(AND(Работа!$C9=Ответы!$B$4,Работа!$T9=Ответы!$C$22),AND(Работа!$C9=Ответы!$E$4,Работа!$T9=Ответы!$F$22),AND(Работа!$C9=Ответы!$H$4,Работа!$T9=Ответы!$I$22),AND(Работа!$C9=Ответы!$K$4,Работа!$T9=Ответы!$L$22)),1,IF(Работа!$T9="нет","нет",IF(C9=0," ",0)))</f>
        <v>1</v>
      </c>
      <c r="U9" s="114">
        <f>IF(OR(AND(Работа!$C9=Ответы!$B$4,Работа!$U9=Ответы!$C$23),AND(Работа!$C9=Ответы!$E$4,Работа!$U9=Ответы!$F$23),AND(Работа!$C9=Ответы!$H$4,Работа!$U9=Ответы!$I$23),AND(Работа!$C9=Ответы!$K$4,Работа!$U9=Ответы!$L$23)),1,IF(Работа!$U9="нет","нет",IF(C9=0," ",0)))</f>
        <v>1</v>
      </c>
      <c r="V9" s="114" t="str">
        <f>IF(C9=0," ",Работа!$V9)</f>
        <v>нет</v>
      </c>
      <c r="W9" s="114">
        <f>IF(OR(AND(Работа!$C9=Ответы!$B$4,Работа!$W9=Ответы!$C$25),AND(Работа!$C9=Ответы!$E$4,Работа!$W9=Ответы!$F$25),AND(Работа!$C9=Ответы!$H$4,Работа!$W9=Ответы!$I$25),AND(Работа!$C9=Ответы!$K$4,Работа!$W9=Ответы!$L$25)),1,IF(Работа!$W9="нет","нет",IF(C9=0," ",0)))</f>
        <v>1</v>
      </c>
      <c r="X9" s="114">
        <f t="shared" si="4"/>
        <v>16</v>
      </c>
      <c r="Y9" s="115">
        <f t="shared" si="0"/>
        <v>4</v>
      </c>
      <c r="Z9" s="116">
        <f t="shared" si="1"/>
        <v>0.8</v>
      </c>
      <c r="AA9" s="73">
        <f>COUNTIF($X$2:$X$31,A9)/Список!$D$6</f>
        <v>0.1111111111111111</v>
      </c>
      <c r="AB9" s="118">
        <f t="shared" si="2"/>
        <v>0.8125</v>
      </c>
      <c r="AC9" s="118">
        <f t="shared" si="3"/>
        <v>0.75</v>
      </c>
      <c r="AD9" s="118"/>
      <c r="AE9" s="118"/>
      <c r="AF9" s="118"/>
      <c r="AG9" s="1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</row>
    <row r="10" spans="1:47" ht="18.75" x14ac:dyDescent="0.3">
      <c r="A10" s="30">
        <v>9</v>
      </c>
      <c r="B10" s="113">
        <f>Список!D17</f>
        <v>9</v>
      </c>
      <c r="C10" s="17">
        <f>Список!E17</f>
        <v>5</v>
      </c>
      <c r="D10" s="114">
        <f>IF(OR(AND(Работа!$C10=Ответы!$B$4,Работа!$D10=Ответы!$C$6),AND(Работа!$C10=Ответы!$E$4,Работа!$D10=Ответы!$F$6),AND(Работа!$C10=Ответы!$H$4,Работа!$D10=Ответы!$I$6),AND(Работа!$C10=Ответы!$K$4,Работа!$D10=Ответы!$L$6)),1,IF(Работа!$D10="нет","нет",IF(C10=0," ",0)))</f>
        <v>1</v>
      </c>
      <c r="E10" s="114">
        <f>IF(OR(AND(Работа!$C10=Ответы!$B$4,Работа!$E10=Ответы!$C$7),AND(Работа!$C10=Ответы!$E$4,Работа!$E10=Ответы!$F$7),AND(Работа!$C10=Ответы!$H$4,Работа!$E10=Ответы!$I$7),AND(Работа!$C10=Ответы!$K$4,Работа!$E10=Ответы!$L$7)),1,IF(Работа!$E10="нет","нет",IF(C10=0," ",0)))</f>
        <v>1</v>
      </c>
      <c r="F10" s="114">
        <f>IF(OR(AND(Работа!$C10=Ответы!$B$4,Работа!$F10=Ответы!$C$8),AND(Работа!$C10=Ответы!$E$4,Работа!$F10=Ответы!$F$8),AND(Работа!$C10=Ответы!$H$4,Работа!$F10=Ответы!$I$8),AND(Работа!$C10=Ответы!$K$4,Работа!$F10=Ответы!$L$8)),1,IF(Работа!$F10="нет","нет",IF(C10=0," ",0)))</f>
        <v>1</v>
      </c>
      <c r="G10" s="114">
        <f>IF(OR(AND(Работа!$C10=Ответы!$B$4,Работа!$G10=Ответы!$C$9),AND(Работа!$C10=Ответы!$E$4,Работа!$G10=Ответы!$F$9),AND(Работа!$C10=Ответы!$H$4,Работа!$G10=Ответы!$I$9),AND(Работа!$C10=Ответы!$K$4,Работа!$G10=Ответы!$L$9)),1,IF(Работа!$G10="нет","нет",IF(C10=0," ",0)))</f>
        <v>0</v>
      </c>
      <c r="H10" s="114">
        <f>IF(OR(AND(Работа!$C10=Ответы!$B$4,Работа!$H10=Ответы!$C$10),AND(Работа!$C10=Ответы!$E$4,Работа!$H10=Ответы!$F$10),AND(Работа!$C10=Ответы!$H$4,Работа!$H10=Ответы!$I$10),AND(Работа!$C10=Ответы!$K$4,Работа!$H10=Ответы!$L$10)),1,IF(Работа!$H10="нет","нет",IF(C10=0," ",0)))</f>
        <v>0</v>
      </c>
      <c r="I10" s="114">
        <f>IF(OR(AND(Работа!$C10=Ответы!$B$4,Работа!$I10=Ответы!$C$11),AND(Работа!$C10=Ответы!$E$4,Работа!$I10=Ответы!$F$11),AND(Работа!$C10=Ответы!$H$4,Работа!$I10=Ответы!$I$11),AND(Работа!$C10=Ответы!$K$4,Работа!$I10=Ответы!$L$11)),1,IF(Работа!$I10="нет","нет",IF(C10=0," ",0)))</f>
        <v>1</v>
      </c>
      <c r="J10" s="114">
        <f>IF(OR(AND(Работа!$C10=Ответы!$B$4,Работа!$J10=Ответы!$C$12),AND(Работа!$C10=Ответы!$E$4,Работа!$J10=Ответы!$F$12),AND(Работа!$C10=Ответы!$H$4,Работа!$J10=Ответы!$I$12),AND(Работа!$C10=Ответы!$K$4,Работа!$J10=Ответы!$L$12)),1,IF(Работа!$J10="нет","нет",IF(C10=0," ",0)))</f>
        <v>0</v>
      </c>
      <c r="K10" s="114">
        <f>IF(OR(AND(Работа!$C10=Ответы!$B$4,Работа!$K10=Ответы!$C$13),AND(Работа!$C10=Ответы!$E$4,Работа!$K10=Ответы!$F$13),AND(Работа!$C10=Ответы!$H$4,Работа!$K10=Ответы!$I$13),AND(Работа!$C10=Ответы!$K$4,Работа!$K10=Ответы!$L$13)),1,IF(Работа!$K10="нет","нет",IF(C10=0," ",0)))</f>
        <v>1</v>
      </c>
      <c r="L10" s="114">
        <f>IF(OR(AND(Работа!$C10=Ответы!$B$4,Работа!$L10=Ответы!$C$14),AND(Работа!$C10=Ответы!$E$4,Работа!$L10=Ответы!$F$14),AND(Работа!$C10=Ответы!$H$4,Работа!$L10=Ответы!$I$14),AND(Работа!$C10=Ответы!$K$4,Работа!$L10=Ответы!$L$14)),1,IF(Работа!$L10="нет","нет",IF(C10=0," ",0)))</f>
        <v>1</v>
      </c>
      <c r="M10" s="114" t="str">
        <f>IF(OR(AND(Работа!$C10=Ответы!$B$4,Работа!$M10=Ответы!$C$15),AND(Работа!$C10=Ответы!$E$4,Работа!$M10=Ответы!$F$15),AND(Работа!$C10=Ответы!$H$4,Работа!$M10=Ответы!$I$15),AND(Работа!$C10=Ответы!$K$4,Работа!$M10=Ответы!$L$15)),1,IF(Работа!$M10="нет","нет",IF(C10=0," ",0)))</f>
        <v>нет</v>
      </c>
      <c r="N10" s="114">
        <f>IF(OR(AND(Работа!$C10=Ответы!$B$4,Работа!$N10=Ответы!$C$16),AND(Работа!$C10=Ответы!$E$4,Работа!$N10=Ответы!$F$16),AND(Работа!$C10=Ответы!$H$4,Работа!$N10=Ответы!$I$16),AND(Работа!$C10=Ответы!$K$4,Работа!$N10=Ответы!$L$16)),1,IF(Работа!$N10="нет","нет",IF(C10=0," ",0)))</f>
        <v>1</v>
      </c>
      <c r="O10" s="114">
        <f>IF(OR(AND(Работа!$C10=Ответы!$B$4,Работа!$O10=Ответы!$C$17),AND(Работа!$C10=Ответы!$E$4,Работа!$O10=Ответы!$F$17),AND(Работа!$C10=Ответы!$H$4,Работа!$O10=Ответы!$I$17),AND(Работа!$C10=Ответы!$K$4,Работа!$O10=Ответы!$L$17)),1,IF(Работа!$O10="нет","нет",IF(C10=0," ",0)))</f>
        <v>0</v>
      </c>
      <c r="P10" s="114">
        <f>IF(OR(AND(Работа!$C10=Ответы!$B$4,Работа!$P10=Ответы!$C$18),AND(Работа!$C10=Ответы!$E$4,Работа!$P10=Ответы!$F$18),AND(Работа!$C10=Ответы!$H$4,Работа!$P10=Ответы!$I$18),AND(Работа!$C10=Ответы!$K$4,Работа!$P10=Ответы!$L$18)),1,IF(Работа!$P10="нет","нет",IF(C10=0," ",0)))</f>
        <v>1</v>
      </c>
      <c r="Q10" s="114">
        <f>IF(OR(AND(Работа!$C10=Ответы!$B$4,Работа!$Q10=Ответы!$C$19),AND(Работа!$C10=Ответы!$E$4,Работа!$Q10=Ответы!$F$19),AND(Работа!$C10=Ответы!$H$4,Работа!$Q10=Ответы!$I$19),AND(Работа!$C10=Ответы!$K$4,Работа!$Q10=Ответы!$L$19)),1,IF(Работа!$Q10="нет","нет",IF(C10=0," ",0)))</f>
        <v>0</v>
      </c>
      <c r="R10" s="114" t="str">
        <f>IF(OR(AND(Работа!$C10=Ответы!$B$4,Работа!$R10=Ответы!$C$20),AND(Работа!$C10=Ответы!$E$4,Работа!$R10=Ответы!$F$20),AND(Работа!$C10=Ответы!$H$4,Работа!$R10=Ответы!$I$20),AND(Работа!$C10=Ответы!$K$4,Работа!$R10=Ответы!$L$20)),1,IF(Работа!$R10="нет","нет",IF(C10=0," ",0)))</f>
        <v>нет</v>
      </c>
      <c r="S10" s="114">
        <f>IF(OR(AND(Работа!$C10=Ответы!$B$4,Работа!$S10=Ответы!$C$21),AND(Работа!$C10=Ответы!$E$4,Работа!$S10=Ответы!$F$21),AND(Работа!$C10=Ответы!$H$4,Работа!$S10=Ответы!$I$21),AND(Работа!$C10=Ответы!$K$4,Работа!$S10=Ответы!$L$21)),1,IF(Работа!$S10="нет","нет",IF(C10=0," ",0)))</f>
        <v>1</v>
      </c>
      <c r="T10" s="114">
        <f>IF(OR(AND(Работа!$C10=Ответы!$B$4,Работа!$T10=Ответы!$C$22),AND(Работа!$C10=Ответы!$E$4,Работа!$T10=Ответы!$F$22),AND(Работа!$C10=Ответы!$H$4,Работа!$T10=Ответы!$I$22),AND(Работа!$C10=Ответы!$K$4,Работа!$T10=Ответы!$L$22)),1,IF(Работа!$T10="нет","нет",IF(C10=0," ",0)))</f>
        <v>1</v>
      </c>
      <c r="U10" s="114">
        <f>IF(OR(AND(Работа!$C10=Ответы!$B$4,Работа!$U10=Ответы!$C$23),AND(Работа!$C10=Ответы!$E$4,Работа!$U10=Ответы!$F$23),AND(Работа!$C10=Ответы!$H$4,Работа!$U10=Ответы!$I$23),AND(Работа!$C10=Ответы!$K$4,Работа!$U10=Ответы!$L$23)),1,IF(Работа!$U10="нет","нет",IF(C10=0," ",0)))</f>
        <v>0</v>
      </c>
      <c r="V10" s="114">
        <f>IF(C10=0," ",Работа!$V10)</f>
        <v>1</v>
      </c>
      <c r="W10" s="114">
        <f>IF(OR(AND(Работа!$C10=Ответы!$B$4,Работа!$W10=Ответы!$C$25),AND(Работа!$C10=Ответы!$E$4,Работа!$W10=Ответы!$F$25),AND(Работа!$C10=Ответы!$H$4,Работа!$W10=Ответы!$I$25),AND(Работа!$C10=Ответы!$K$4,Работа!$W10=Ответы!$L$25)),1,IF(Работа!$W10="нет","нет",IF(C10=0," ",0)))</f>
        <v>1</v>
      </c>
      <c r="X10" s="114">
        <f t="shared" si="4"/>
        <v>12</v>
      </c>
      <c r="Y10" s="115">
        <f t="shared" si="0"/>
        <v>4</v>
      </c>
      <c r="Z10" s="116">
        <f t="shared" si="1"/>
        <v>0.6</v>
      </c>
      <c r="AA10" s="73">
        <f>COUNTIF($X$2:$X$31,A10)/Список!$D$6</f>
        <v>5.5555555555555552E-2</v>
      </c>
      <c r="AB10" s="118">
        <f t="shared" si="2"/>
        <v>0.5625</v>
      </c>
      <c r="AC10" s="118">
        <f t="shared" si="3"/>
        <v>0.75</v>
      </c>
      <c r="AD10" s="118"/>
      <c r="AE10" s="118"/>
      <c r="AF10" s="118"/>
      <c r="AG10" s="1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</row>
    <row r="11" spans="1:47" ht="18.75" x14ac:dyDescent="0.3">
      <c r="A11" s="30">
        <v>10</v>
      </c>
      <c r="B11" s="113">
        <f>Список!D18</f>
        <v>10</v>
      </c>
      <c r="C11" s="17">
        <f>Список!E18</f>
        <v>5</v>
      </c>
      <c r="D11" s="114">
        <f>IF(OR(AND(Работа!$C11=Ответы!$B$4,Работа!$D11=Ответы!$C$6),AND(Работа!$C11=Ответы!$E$4,Работа!$D11=Ответы!$F$6),AND(Работа!$C11=Ответы!$H$4,Работа!$D11=Ответы!$I$6),AND(Работа!$C11=Ответы!$K$4,Работа!$D11=Ответы!$L$6)),1,IF(Работа!$D11="нет","нет",IF(C11=0," ",0)))</f>
        <v>1</v>
      </c>
      <c r="E11" s="114">
        <f>IF(OR(AND(Работа!$C11=Ответы!$B$4,Работа!$E11=Ответы!$C$7),AND(Работа!$C11=Ответы!$E$4,Работа!$E11=Ответы!$F$7),AND(Работа!$C11=Ответы!$H$4,Работа!$E11=Ответы!$I$7),AND(Работа!$C11=Ответы!$K$4,Работа!$E11=Ответы!$L$7)),1,IF(Работа!$E11="нет","нет",IF(C11=0," ",0)))</f>
        <v>1</v>
      </c>
      <c r="F11" s="114">
        <f>IF(OR(AND(Работа!$C11=Ответы!$B$4,Работа!$F11=Ответы!$C$8),AND(Работа!$C11=Ответы!$E$4,Работа!$F11=Ответы!$F$8),AND(Работа!$C11=Ответы!$H$4,Работа!$F11=Ответы!$I$8),AND(Работа!$C11=Ответы!$K$4,Работа!$F11=Ответы!$L$8)),1,IF(Работа!$F11="нет","нет",IF(C11=0," ",0)))</f>
        <v>1</v>
      </c>
      <c r="G11" s="114">
        <f>IF(OR(AND(Работа!$C11=Ответы!$B$4,Работа!$G11=Ответы!$C$9),AND(Работа!$C11=Ответы!$E$4,Работа!$G11=Ответы!$F$9),AND(Работа!$C11=Ответы!$H$4,Работа!$G11=Ответы!$I$9),AND(Работа!$C11=Ответы!$K$4,Работа!$G11=Ответы!$L$9)),1,IF(Работа!$G11="нет","нет",IF(C11=0," ",0)))</f>
        <v>1</v>
      </c>
      <c r="H11" s="114" t="str">
        <f>IF(OR(AND(Работа!$C11=Ответы!$B$4,Работа!$H11=Ответы!$C$10),AND(Работа!$C11=Ответы!$E$4,Работа!$H11=Ответы!$F$10),AND(Работа!$C11=Ответы!$H$4,Работа!$H11=Ответы!$I$10),AND(Работа!$C11=Ответы!$K$4,Работа!$H11=Ответы!$L$10)),1,IF(Работа!$H11="нет","нет",IF(C11=0," ",0)))</f>
        <v>нет</v>
      </c>
      <c r="I11" s="114">
        <f>IF(OR(AND(Работа!$C11=Ответы!$B$4,Работа!$I11=Ответы!$C$11),AND(Работа!$C11=Ответы!$E$4,Работа!$I11=Ответы!$F$11),AND(Работа!$C11=Ответы!$H$4,Работа!$I11=Ответы!$I$11),AND(Работа!$C11=Ответы!$K$4,Работа!$I11=Ответы!$L$11)),1,IF(Работа!$I11="нет","нет",IF(C11=0," ",0)))</f>
        <v>1</v>
      </c>
      <c r="J11" s="114">
        <f>IF(OR(AND(Работа!$C11=Ответы!$B$4,Работа!$J11=Ответы!$C$12),AND(Работа!$C11=Ответы!$E$4,Работа!$J11=Ответы!$F$12),AND(Работа!$C11=Ответы!$H$4,Работа!$J11=Ответы!$I$12),AND(Работа!$C11=Ответы!$K$4,Работа!$J11=Ответы!$L$12)),1,IF(Работа!$J11="нет","нет",IF(C11=0," ",0)))</f>
        <v>1</v>
      </c>
      <c r="K11" s="114">
        <f>IF(OR(AND(Работа!$C11=Ответы!$B$4,Работа!$K11=Ответы!$C$13),AND(Работа!$C11=Ответы!$E$4,Работа!$K11=Ответы!$F$13),AND(Работа!$C11=Ответы!$H$4,Работа!$K11=Ответы!$I$13),AND(Работа!$C11=Ответы!$K$4,Работа!$K11=Ответы!$L$13)),1,IF(Работа!$K11="нет","нет",IF(C11=0," ",0)))</f>
        <v>1</v>
      </c>
      <c r="L11" s="114">
        <f>IF(OR(AND(Работа!$C11=Ответы!$B$4,Работа!$L11=Ответы!$C$14),AND(Работа!$C11=Ответы!$E$4,Работа!$L11=Ответы!$F$14),AND(Работа!$C11=Ответы!$H$4,Работа!$L11=Ответы!$I$14),AND(Работа!$C11=Ответы!$K$4,Работа!$L11=Ответы!$L$14)),1,IF(Работа!$L11="нет","нет",IF(C11=0," ",0)))</f>
        <v>0</v>
      </c>
      <c r="M11" s="114">
        <f>IF(OR(AND(Работа!$C11=Ответы!$B$4,Работа!$M11=Ответы!$C$15),AND(Работа!$C11=Ответы!$E$4,Работа!$M11=Ответы!$F$15),AND(Работа!$C11=Ответы!$H$4,Работа!$M11=Ответы!$I$15),AND(Работа!$C11=Ответы!$K$4,Работа!$M11=Ответы!$L$15)),1,IF(Работа!$M11="нет","нет",IF(C11=0," ",0)))</f>
        <v>1</v>
      </c>
      <c r="N11" s="114">
        <f>IF(OR(AND(Работа!$C11=Ответы!$B$4,Работа!$N11=Ответы!$C$16),AND(Работа!$C11=Ответы!$E$4,Работа!$N11=Ответы!$F$16),AND(Работа!$C11=Ответы!$H$4,Работа!$N11=Ответы!$I$16),AND(Работа!$C11=Ответы!$K$4,Работа!$N11=Ответы!$L$16)),1,IF(Работа!$N11="нет","нет",IF(C11=0," ",0)))</f>
        <v>1</v>
      </c>
      <c r="O11" s="114">
        <f>IF(OR(AND(Работа!$C11=Ответы!$B$4,Работа!$O11=Ответы!$C$17),AND(Работа!$C11=Ответы!$E$4,Работа!$O11=Ответы!$F$17),AND(Работа!$C11=Ответы!$H$4,Работа!$O11=Ответы!$I$17),AND(Работа!$C11=Ответы!$K$4,Работа!$O11=Ответы!$L$17)),1,IF(Работа!$O11="нет","нет",IF(C11=0," ",0)))</f>
        <v>0</v>
      </c>
      <c r="P11" s="114">
        <f>IF(OR(AND(Работа!$C11=Ответы!$B$4,Работа!$P11=Ответы!$C$18),AND(Работа!$C11=Ответы!$E$4,Работа!$P11=Ответы!$F$18),AND(Работа!$C11=Ответы!$H$4,Работа!$P11=Ответы!$I$18),AND(Работа!$C11=Ответы!$K$4,Работа!$P11=Ответы!$L$18)),1,IF(Работа!$P11="нет","нет",IF(C11=0," ",0)))</f>
        <v>0</v>
      </c>
      <c r="Q11" s="114">
        <f>IF(OR(AND(Работа!$C11=Ответы!$B$4,Работа!$Q11=Ответы!$C$19),AND(Работа!$C11=Ответы!$E$4,Работа!$Q11=Ответы!$F$19),AND(Работа!$C11=Ответы!$H$4,Работа!$Q11=Ответы!$I$19),AND(Работа!$C11=Ответы!$K$4,Работа!$Q11=Ответы!$L$19)),1,IF(Работа!$Q11="нет","нет",IF(C11=0," ",0)))</f>
        <v>0</v>
      </c>
      <c r="R11" s="114" t="str">
        <f>IF(OR(AND(Работа!$C11=Ответы!$B$4,Работа!$R11=Ответы!$C$20),AND(Работа!$C11=Ответы!$E$4,Работа!$R11=Ответы!$F$20),AND(Работа!$C11=Ответы!$H$4,Работа!$R11=Ответы!$I$20),AND(Работа!$C11=Ответы!$K$4,Работа!$R11=Ответы!$L$20)),1,IF(Работа!$R11="нет","нет",IF(C11=0," ",0)))</f>
        <v>нет</v>
      </c>
      <c r="S11" s="114" t="str">
        <f>IF(OR(AND(Работа!$C11=Ответы!$B$4,Работа!$S11=Ответы!$C$21),AND(Работа!$C11=Ответы!$E$4,Работа!$S11=Ответы!$F$21),AND(Работа!$C11=Ответы!$H$4,Работа!$S11=Ответы!$I$21),AND(Работа!$C11=Ответы!$K$4,Работа!$S11=Ответы!$L$21)),1,IF(Работа!$S11="нет","нет",IF(C11=0," ",0)))</f>
        <v>нет</v>
      </c>
      <c r="T11" s="114">
        <f>IF(OR(AND(Работа!$C11=Ответы!$B$4,Работа!$T11=Ответы!$C$22),AND(Работа!$C11=Ответы!$E$4,Работа!$T11=Ответы!$F$22),AND(Работа!$C11=Ответы!$H$4,Работа!$T11=Ответы!$I$22),AND(Работа!$C11=Ответы!$K$4,Работа!$T11=Ответы!$L$22)),1,IF(Работа!$T11="нет","нет",IF(C11=0," ",0)))</f>
        <v>1</v>
      </c>
      <c r="U11" s="114">
        <f>IF(OR(AND(Работа!$C11=Ответы!$B$4,Работа!$U11=Ответы!$C$23),AND(Работа!$C11=Ответы!$E$4,Работа!$U11=Ответы!$F$23),AND(Работа!$C11=Ответы!$H$4,Работа!$U11=Ответы!$I$23),AND(Работа!$C11=Ответы!$K$4,Работа!$U11=Ответы!$L$23)),1,IF(Работа!$U11="нет","нет",IF(C11=0," ",0)))</f>
        <v>1</v>
      </c>
      <c r="V11" s="114" t="str">
        <f>IF(C11=0," ",Работа!$V11)</f>
        <v>нет</v>
      </c>
      <c r="W11" s="114" t="str">
        <f>IF(OR(AND(Работа!$C11=Ответы!$B$4,Работа!$W11=Ответы!$C$25),AND(Работа!$C11=Ответы!$E$4,Работа!$W11=Ответы!$F$25),AND(Работа!$C11=Ответы!$H$4,Работа!$W11=Ответы!$I$25),AND(Работа!$C11=Ответы!$K$4,Работа!$W11=Ответы!$L$25)),1,IF(Работа!$W11="нет","нет",IF(C11=0," ",0)))</f>
        <v>нет</v>
      </c>
      <c r="X11" s="114">
        <f t="shared" si="4"/>
        <v>11</v>
      </c>
      <c r="Y11" s="115">
        <f t="shared" si="0"/>
        <v>3</v>
      </c>
      <c r="Z11" s="116">
        <f t="shared" si="1"/>
        <v>0.55000000000000004</v>
      </c>
      <c r="AA11" s="73">
        <f>COUNTIF($X$2:$X$31,A11)/Список!$D$6</f>
        <v>0.16666666666666666</v>
      </c>
      <c r="AB11" s="118">
        <f t="shared" si="2"/>
        <v>0.625</v>
      </c>
      <c r="AC11" s="118">
        <f t="shared" si="3"/>
        <v>0.25</v>
      </c>
      <c r="AD11" s="118"/>
      <c r="AE11" s="118"/>
      <c r="AF11" s="118"/>
      <c r="AG11" s="1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</row>
    <row r="12" spans="1:47" ht="18.75" x14ac:dyDescent="0.3">
      <c r="A12" s="30">
        <v>11</v>
      </c>
      <c r="B12" s="113">
        <f>Список!D19</f>
        <v>11</v>
      </c>
      <c r="C12" s="17">
        <f>Список!E19</f>
        <v>2</v>
      </c>
      <c r="D12" s="114">
        <f>IF(OR(AND(Работа!$C12=Ответы!$B$4,Работа!$D12=Ответы!$C$6),AND(Работа!$C12=Ответы!$E$4,Работа!$D12=Ответы!$F$6),AND(Работа!$C12=Ответы!$H$4,Работа!$D12=Ответы!$I$6),AND(Работа!$C12=Ответы!$K$4,Работа!$D12=Ответы!$L$6)),1,IF(Работа!$D12="нет","нет",IF(C12=0," ",0)))</f>
        <v>1</v>
      </c>
      <c r="E12" s="114">
        <f>IF(OR(AND(Работа!$C12=Ответы!$B$4,Работа!$E12=Ответы!$C$7),AND(Работа!$C12=Ответы!$E$4,Работа!$E12=Ответы!$F$7),AND(Работа!$C12=Ответы!$H$4,Работа!$E12=Ответы!$I$7),AND(Работа!$C12=Ответы!$K$4,Работа!$E12=Ответы!$L$7)),1,IF(Работа!$E12="нет","нет",IF(C12=0," ",0)))</f>
        <v>1</v>
      </c>
      <c r="F12" s="114">
        <f>IF(OR(AND(Работа!$C12=Ответы!$B$4,Работа!$F12=Ответы!$C$8),AND(Работа!$C12=Ответы!$E$4,Работа!$F12=Ответы!$F$8),AND(Работа!$C12=Ответы!$H$4,Работа!$F12=Ответы!$I$8),AND(Работа!$C12=Ответы!$K$4,Работа!$F12=Ответы!$L$8)),1,IF(Работа!$F12="нет","нет",IF(C12=0," ",0)))</f>
        <v>1</v>
      </c>
      <c r="G12" s="114">
        <f>IF(OR(AND(Работа!$C12=Ответы!$B$4,Работа!$G12=Ответы!$C$9),AND(Работа!$C12=Ответы!$E$4,Работа!$G12=Ответы!$F$9),AND(Работа!$C12=Ответы!$H$4,Работа!$G12=Ответы!$I$9),AND(Работа!$C12=Ответы!$K$4,Работа!$G12=Ответы!$L$9)),1,IF(Работа!$G12="нет","нет",IF(C12=0," ",0)))</f>
        <v>1</v>
      </c>
      <c r="H12" s="114">
        <f>IF(OR(AND(Работа!$C12=Ответы!$B$4,Работа!$H12=Ответы!$C$10),AND(Работа!$C12=Ответы!$E$4,Работа!$H12=Ответы!$F$10),AND(Работа!$C12=Ответы!$H$4,Работа!$H12=Ответы!$I$10),AND(Работа!$C12=Ответы!$K$4,Работа!$H12=Ответы!$L$10)),1,IF(Работа!$H12="нет","нет",IF(C12=0," ",0)))</f>
        <v>1</v>
      </c>
      <c r="I12" s="114">
        <f>IF(OR(AND(Работа!$C12=Ответы!$B$4,Работа!$I12=Ответы!$C$11),AND(Работа!$C12=Ответы!$E$4,Работа!$I12=Ответы!$F$11),AND(Работа!$C12=Ответы!$H$4,Работа!$I12=Ответы!$I$11),AND(Работа!$C12=Ответы!$K$4,Работа!$I12=Ответы!$L$11)),1,IF(Работа!$I12="нет","нет",IF(C12=0," ",0)))</f>
        <v>0</v>
      </c>
      <c r="J12" s="114">
        <f>IF(OR(AND(Работа!$C12=Ответы!$B$4,Работа!$J12=Ответы!$C$12),AND(Работа!$C12=Ответы!$E$4,Работа!$J12=Ответы!$F$12),AND(Работа!$C12=Ответы!$H$4,Работа!$J12=Ответы!$I$12),AND(Работа!$C12=Ответы!$K$4,Работа!$J12=Ответы!$L$12)),1,IF(Работа!$J12="нет","нет",IF(C12=0," ",0)))</f>
        <v>0</v>
      </c>
      <c r="K12" s="114">
        <f>IF(OR(AND(Работа!$C12=Ответы!$B$4,Работа!$K12=Ответы!$C$13),AND(Работа!$C12=Ответы!$E$4,Работа!$K12=Ответы!$F$13),AND(Работа!$C12=Ответы!$H$4,Работа!$K12=Ответы!$I$13),AND(Работа!$C12=Ответы!$K$4,Работа!$K12=Ответы!$L$13)),1,IF(Работа!$K12="нет","нет",IF(C12=0," ",0)))</f>
        <v>1</v>
      </c>
      <c r="L12" s="114">
        <f>IF(OR(AND(Работа!$C12=Ответы!$B$4,Работа!$L12=Ответы!$C$14),AND(Работа!$C12=Ответы!$E$4,Работа!$L12=Ответы!$F$14),AND(Работа!$C12=Ответы!$H$4,Работа!$L12=Ответы!$I$14),AND(Работа!$C12=Ответы!$K$4,Работа!$L12=Ответы!$L$14)),1,IF(Работа!$L12="нет","нет",IF(C12=0," ",0)))</f>
        <v>1</v>
      </c>
      <c r="M12" s="114">
        <f>IF(OR(AND(Работа!$C12=Ответы!$B$4,Работа!$M12=Ответы!$C$15),AND(Работа!$C12=Ответы!$E$4,Работа!$M12=Ответы!$F$15),AND(Работа!$C12=Ответы!$H$4,Работа!$M12=Ответы!$I$15),AND(Работа!$C12=Ответы!$K$4,Работа!$M12=Ответы!$L$15)),1,IF(Работа!$M12="нет","нет",IF(C12=0," ",0)))</f>
        <v>1</v>
      </c>
      <c r="N12" s="114">
        <f>IF(OR(AND(Работа!$C12=Ответы!$B$4,Работа!$N12=Ответы!$C$16),AND(Работа!$C12=Ответы!$E$4,Работа!$N12=Ответы!$F$16),AND(Работа!$C12=Ответы!$H$4,Работа!$N12=Ответы!$I$16),AND(Работа!$C12=Ответы!$K$4,Работа!$N12=Ответы!$L$16)),1,IF(Работа!$N12="нет","нет",IF(C12=0," ",0)))</f>
        <v>1</v>
      </c>
      <c r="O12" s="114">
        <f>IF(OR(AND(Работа!$C12=Ответы!$B$4,Работа!$O12=Ответы!$C$17),AND(Работа!$C12=Ответы!$E$4,Работа!$O12=Ответы!$F$17),AND(Работа!$C12=Ответы!$H$4,Работа!$O12=Ответы!$I$17),AND(Работа!$C12=Ответы!$K$4,Работа!$O12=Ответы!$L$17)),1,IF(Работа!$O12="нет","нет",IF(C12=0," ",0)))</f>
        <v>1</v>
      </c>
      <c r="P12" s="114">
        <f>IF(OR(AND(Работа!$C12=Ответы!$B$4,Работа!$P12=Ответы!$C$18),AND(Работа!$C12=Ответы!$E$4,Работа!$P12=Ответы!$F$18),AND(Работа!$C12=Ответы!$H$4,Работа!$P12=Ответы!$I$18),AND(Работа!$C12=Ответы!$K$4,Работа!$P12=Ответы!$L$18)),1,IF(Работа!$P12="нет","нет",IF(C12=0," ",0)))</f>
        <v>0</v>
      </c>
      <c r="Q12" s="114">
        <f>IF(OR(AND(Работа!$C12=Ответы!$B$4,Работа!$Q12=Ответы!$C$19),AND(Работа!$C12=Ответы!$E$4,Работа!$Q12=Ответы!$F$19),AND(Работа!$C12=Ответы!$H$4,Работа!$Q12=Ответы!$I$19),AND(Работа!$C12=Ответы!$K$4,Работа!$Q12=Ответы!$L$19)),1,IF(Работа!$Q12="нет","нет",IF(C12=0," ",0)))</f>
        <v>0</v>
      </c>
      <c r="R12" s="114" t="str">
        <f>IF(OR(AND(Работа!$C12=Ответы!$B$4,Работа!$R12=Ответы!$C$20),AND(Работа!$C12=Ответы!$E$4,Работа!$R12=Ответы!$F$20),AND(Работа!$C12=Ответы!$H$4,Работа!$R12=Ответы!$I$20),AND(Работа!$C12=Ответы!$K$4,Работа!$R12=Ответы!$L$20)),1,IF(Работа!$R12="нет","нет",IF(C12=0," ",0)))</f>
        <v>нет</v>
      </c>
      <c r="S12" s="114" t="str">
        <f>IF(OR(AND(Работа!$C12=Ответы!$B$4,Работа!$S12=Ответы!$C$21),AND(Работа!$C12=Ответы!$E$4,Работа!$S12=Ответы!$F$21),AND(Работа!$C12=Ответы!$H$4,Работа!$S12=Ответы!$I$21),AND(Работа!$C12=Ответы!$K$4,Работа!$S12=Ответы!$L$21)),1,IF(Работа!$S12="нет","нет",IF(C12=0," ",0)))</f>
        <v>нет</v>
      </c>
      <c r="T12" s="114">
        <f>IF(OR(AND(Работа!$C12=Ответы!$B$4,Работа!$T12=Ответы!$C$22),AND(Работа!$C12=Ответы!$E$4,Работа!$T12=Ответы!$F$22),AND(Работа!$C12=Ответы!$H$4,Работа!$T12=Ответы!$I$22),AND(Работа!$C12=Ответы!$K$4,Работа!$T12=Ответы!$L$22)),1,IF(Работа!$T12="нет","нет",IF(C12=0," ",0)))</f>
        <v>1</v>
      </c>
      <c r="U12" s="114">
        <f>IF(OR(AND(Работа!$C12=Ответы!$B$4,Работа!$U12=Ответы!$C$23),AND(Работа!$C12=Ответы!$E$4,Работа!$U12=Ответы!$F$23),AND(Работа!$C12=Ответы!$H$4,Работа!$U12=Ответы!$I$23),AND(Работа!$C12=Ответы!$K$4,Работа!$U12=Ответы!$L$23)),1,IF(Работа!$U12="нет","нет",IF(C12=0," ",0)))</f>
        <v>1</v>
      </c>
      <c r="V12" s="114">
        <f>IF(C12=0," ",Работа!$V12)</f>
        <v>1</v>
      </c>
      <c r="W12" s="114">
        <f>IF(OR(AND(Работа!$C12=Ответы!$B$4,Работа!$W12=Ответы!$C$25),AND(Работа!$C12=Ответы!$E$4,Работа!$W12=Ответы!$F$25),AND(Работа!$C12=Ответы!$H$4,Работа!$W12=Ответы!$I$25),AND(Работа!$C12=Ответы!$K$4,Работа!$W12=Ответы!$L$25)),1,IF(Работа!$W12="нет","нет",IF(C12=0," ",0)))</f>
        <v>1</v>
      </c>
      <c r="X12" s="114">
        <f t="shared" si="4"/>
        <v>14</v>
      </c>
      <c r="Y12" s="115">
        <f t="shared" si="0"/>
        <v>4</v>
      </c>
      <c r="Z12" s="116">
        <f t="shared" si="1"/>
        <v>0.7</v>
      </c>
      <c r="AA12" s="73">
        <f>COUNTIF($X$2:$X$31,A12)/Список!$D$6</f>
        <v>0.1111111111111111</v>
      </c>
      <c r="AB12" s="118">
        <f t="shared" si="2"/>
        <v>0.8125</v>
      </c>
      <c r="AC12" s="118">
        <f t="shared" si="3"/>
        <v>0.25</v>
      </c>
      <c r="AD12" s="118"/>
      <c r="AE12" s="118"/>
      <c r="AF12" s="118"/>
      <c r="AG12" s="1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</row>
    <row r="13" spans="1:47" ht="18.75" x14ac:dyDescent="0.3">
      <c r="A13" s="30">
        <v>12</v>
      </c>
      <c r="B13" s="113">
        <f>Список!D20</f>
        <v>12</v>
      </c>
      <c r="C13" s="17">
        <f>Список!E20</f>
        <v>4</v>
      </c>
      <c r="D13" s="114">
        <f>IF(OR(AND(Работа!$C13=Ответы!$B$4,Работа!$D13=Ответы!$C$6),AND(Работа!$C13=Ответы!$E$4,Работа!$D13=Ответы!$F$6),AND(Работа!$C13=Ответы!$H$4,Работа!$D13=Ответы!$I$6),AND(Работа!$C13=Ответы!$K$4,Работа!$D13=Ответы!$L$6)),1,IF(Работа!$D13="нет","нет",IF(C13=0," ",0)))</f>
        <v>1</v>
      </c>
      <c r="E13" s="114">
        <f>IF(OR(AND(Работа!$C13=Ответы!$B$4,Работа!$E13=Ответы!$C$7),AND(Работа!$C13=Ответы!$E$4,Работа!$E13=Ответы!$F$7),AND(Работа!$C13=Ответы!$H$4,Работа!$E13=Ответы!$I$7),AND(Работа!$C13=Ответы!$K$4,Работа!$E13=Ответы!$L$7)),1,IF(Работа!$E13="нет","нет",IF(C13=0," ",0)))</f>
        <v>1</v>
      </c>
      <c r="F13" s="114">
        <f>IF(OR(AND(Работа!$C13=Ответы!$B$4,Работа!$F13=Ответы!$C$8),AND(Работа!$C13=Ответы!$E$4,Работа!$F13=Ответы!$F$8),AND(Работа!$C13=Ответы!$H$4,Работа!$F13=Ответы!$I$8),AND(Работа!$C13=Ответы!$K$4,Работа!$F13=Ответы!$L$8)),1,IF(Работа!$F13="нет","нет",IF(C13=0," ",0)))</f>
        <v>1</v>
      </c>
      <c r="G13" s="114">
        <f>IF(OR(AND(Работа!$C13=Ответы!$B$4,Работа!$G13=Ответы!$C$9),AND(Работа!$C13=Ответы!$E$4,Работа!$G13=Ответы!$F$9),AND(Работа!$C13=Ответы!$H$4,Работа!$G13=Ответы!$I$9),AND(Работа!$C13=Ответы!$K$4,Работа!$G13=Ответы!$L$9)),1,IF(Работа!$G13="нет","нет",IF(C13=0," ",0)))</f>
        <v>0</v>
      </c>
      <c r="H13" s="114">
        <f>IF(OR(AND(Работа!$C13=Ответы!$B$4,Работа!$H13=Ответы!$C$10),AND(Работа!$C13=Ответы!$E$4,Работа!$H13=Ответы!$F$10),AND(Работа!$C13=Ответы!$H$4,Работа!$H13=Ответы!$I$10),AND(Работа!$C13=Ответы!$K$4,Работа!$H13=Ответы!$L$10)),1,IF(Работа!$H13="нет","нет",IF(C13=0," ",0)))</f>
        <v>0</v>
      </c>
      <c r="I13" s="114">
        <f>IF(OR(AND(Работа!$C13=Ответы!$B$4,Работа!$I13=Ответы!$C$11),AND(Работа!$C13=Ответы!$E$4,Работа!$I13=Ответы!$F$11),AND(Работа!$C13=Ответы!$H$4,Работа!$I13=Ответы!$I$11),AND(Работа!$C13=Ответы!$K$4,Работа!$I13=Ответы!$L$11)),1,IF(Работа!$I13="нет","нет",IF(C13=0," ",0)))</f>
        <v>0</v>
      </c>
      <c r="J13" s="114">
        <f>IF(OR(AND(Работа!$C13=Ответы!$B$4,Работа!$J13=Ответы!$C$12),AND(Работа!$C13=Ответы!$E$4,Работа!$J13=Ответы!$F$12),AND(Работа!$C13=Ответы!$H$4,Работа!$J13=Ответы!$I$12),AND(Работа!$C13=Ответы!$K$4,Работа!$J13=Ответы!$L$12)),1,IF(Работа!$J13="нет","нет",IF(C13=0," ",0)))</f>
        <v>0</v>
      </c>
      <c r="K13" s="114">
        <f>IF(OR(AND(Работа!$C13=Ответы!$B$4,Работа!$K13=Ответы!$C$13),AND(Работа!$C13=Ответы!$E$4,Работа!$K13=Ответы!$F$13),AND(Работа!$C13=Ответы!$H$4,Работа!$K13=Ответы!$I$13),AND(Работа!$C13=Ответы!$K$4,Работа!$K13=Ответы!$L$13)),1,IF(Работа!$K13="нет","нет",IF(C13=0," ",0)))</f>
        <v>1</v>
      </c>
      <c r="L13" s="114">
        <f>IF(OR(AND(Работа!$C13=Ответы!$B$4,Работа!$L13=Ответы!$C$14),AND(Работа!$C13=Ответы!$E$4,Работа!$L13=Ответы!$F$14),AND(Работа!$C13=Ответы!$H$4,Работа!$L13=Ответы!$I$14),AND(Работа!$C13=Ответы!$K$4,Работа!$L13=Ответы!$L$14)),1,IF(Работа!$L13="нет","нет",IF(C13=0," ",0)))</f>
        <v>1</v>
      </c>
      <c r="M13" s="114">
        <f>IF(OR(AND(Работа!$C13=Ответы!$B$4,Работа!$M13=Ответы!$C$15),AND(Работа!$C13=Ответы!$E$4,Работа!$M13=Ответы!$F$15),AND(Работа!$C13=Ответы!$H$4,Работа!$M13=Ответы!$I$15),AND(Работа!$C13=Ответы!$K$4,Работа!$M13=Ответы!$L$15)),1,IF(Работа!$M13="нет","нет",IF(C13=0," ",0)))</f>
        <v>0</v>
      </c>
      <c r="N13" s="114">
        <f>IF(OR(AND(Работа!$C13=Ответы!$B$4,Работа!$N13=Ответы!$C$16),AND(Работа!$C13=Ответы!$E$4,Работа!$N13=Ответы!$F$16),AND(Работа!$C13=Ответы!$H$4,Работа!$N13=Ответы!$I$16),AND(Работа!$C13=Ответы!$K$4,Работа!$N13=Ответы!$L$16)),1,IF(Работа!$N13="нет","нет",IF(C13=0," ",0)))</f>
        <v>1</v>
      </c>
      <c r="O13" s="114">
        <f>IF(OR(AND(Работа!$C13=Ответы!$B$4,Работа!$O13=Ответы!$C$17),AND(Работа!$C13=Ответы!$E$4,Работа!$O13=Ответы!$F$17),AND(Работа!$C13=Ответы!$H$4,Работа!$O13=Ответы!$I$17),AND(Работа!$C13=Ответы!$K$4,Работа!$O13=Ответы!$L$17)),1,IF(Работа!$O13="нет","нет",IF(C13=0," ",0)))</f>
        <v>1</v>
      </c>
      <c r="P13" s="114">
        <f>IF(OR(AND(Работа!$C13=Ответы!$B$4,Работа!$P13=Ответы!$C$18),AND(Работа!$C13=Ответы!$E$4,Работа!$P13=Ответы!$F$18),AND(Работа!$C13=Ответы!$H$4,Работа!$P13=Ответы!$I$18),AND(Работа!$C13=Ответы!$K$4,Работа!$P13=Ответы!$L$18)),1,IF(Работа!$P13="нет","нет",IF(C13=0," ",0)))</f>
        <v>1</v>
      </c>
      <c r="Q13" s="114">
        <f>IF(OR(AND(Работа!$C13=Ответы!$B$4,Работа!$Q13=Ответы!$C$19),AND(Работа!$C13=Ответы!$E$4,Работа!$Q13=Ответы!$F$19),AND(Работа!$C13=Ответы!$H$4,Работа!$Q13=Ответы!$I$19),AND(Работа!$C13=Ответы!$K$4,Работа!$Q13=Ответы!$L$19)),1,IF(Работа!$Q13="нет","нет",IF(C13=0," ",0)))</f>
        <v>0</v>
      </c>
      <c r="R13" s="114">
        <f>IF(OR(AND(Работа!$C13=Ответы!$B$4,Работа!$R13=Ответы!$C$20),AND(Работа!$C13=Ответы!$E$4,Работа!$R13=Ответы!$F$20),AND(Работа!$C13=Ответы!$H$4,Работа!$R13=Ответы!$I$20),AND(Работа!$C13=Ответы!$K$4,Работа!$R13=Ответы!$L$20)),1,IF(Работа!$R13="нет","нет",IF(C13=0," ",0)))</f>
        <v>0</v>
      </c>
      <c r="S13" s="114">
        <f>IF(OR(AND(Работа!$C13=Ответы!$B$4,Работа!$S13=Ответы!$C$21),AND(Работа!$C13=Ответы!$E$4,Работа!$S13=Ответы!$F$21),AND(Работа!$C13=Ответы!$H$4,Работа!$S13=Ответы!$I$21),AND(Работа!$C13=Ответы!$K$4,Работа!$S13=Ответы!$L$21)),1,IF(Работа!$S13="нет","нет",IF(C13=0," ",0)))</f>
        <v>0</v>
      </c>
      <c r="T13" s="114">
        <f>IF(OR(AND(Работа!$C13=Ответы!$B$4,Работа!$T13=Ответы!$C$22),AND(Работа!$C13=Ответы!$E$4,Работа!$T13=Ответы!$F$22),AND(Работа!$C13=Ответы!$H$4,Работа!$T13=Ответы!$I$22),AND(Работа!$C13=Ответы!$K$4,Работа!$T13=Ответы!$L$22)),1,IF(Работа!$T13="нет","нет",IF(C13=0," ",0)))</f>
        <v>1</v>
      </c>
      <c r="U13" s="114">
        <f>IF(OR(AND(Работа!$C13=Ответы!$B$4,Работа!$U13=Ответы!$C$23),AND(Работа!$C13=Ответы!$E$4,Работа!$U13=Ответы!$F$23),AND(Работа!$C13=Ответы!$H$4,Работа!$U13=Ответы!$I$23),AND(Работа!$C13=Ответы!$K$4,Работа!$U13=Ответы!$L$23)),1,IF(Работа!$U13="нет","нет",IF(C13=0," ",0)))</f>
        <v>1</v>
      </c>
      <c r="V13" s="114" t="str">
        <f>IF(C13=0," ",Работа!$V13)</f>
        <v>нет</v>
      </c>
      <c r="W13" s="114">
        <f>IF(OR(AND(Работа!$C13=Ответы!$B$4,Работа!$W13=Ответы!$C$25),AND(Работа!$C13=Ответы!$E$4,Работа!$W13=Ответы!$F$25),AND(Работа!$C13=Ответы!$H$4,Работа!$W13=Ответы!$I$25),AND(Работа!$C13=Ответы!$K$4,Работа!$W13=Ответы!$L$25)),1,IF(Работа!$W13="нет","нет",IF(C13=0," ",0)))</f>
        <v>0</v>
      </c>
      <c r="X13" s="114">
        <f t="shared" si="4"/>
        <v>10</v>
      </c>
      <c r="Y13" s="115">
        <f t="shared" si="0"/>
        <v>3</v>
      </c>
      <c r="Z13" s="116">
        <f t="shared" si="1"/>
        <v>0.5</v>
      </c>
      <c r="AA13" s="73">
        <f>COUNTIF($X$2:$X$31,A13)/Список!$D$6</f>
        <v>0.16666666666666666</v>
      </c>
      <c r="AB13" s="118">
        <f t="shared" si="2"/>
        <v>0.5</v>
      </c>
      <c r="AC13" s="118">
        <f t="shared" si="3"/>
        <v>0.5</v>
      </c>
      <c r="AD13" s="118"/>
      <c r="AE13" s="118"/>
      <c r="AF13" s="118"/>
      <c r="AG13" s="1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1:47" ht="18.75" x14ac:dyDescent="0.3">
      <c r="A14" s="30">
        <v>13</v>
      </c>
      <c r="B14" s="113">
        <f>Список!D21</f>
        <v>13</v>
      </c>
      <c r="C14" s="17">
        <f>Список!E21</f>
        <v>5</v>
      </c>
      <c r="D14" s="114">
        <f>IF(OR(AND(Работа!$C14=Ответы!$B$4,Работа!$D14=Ответы!$C$6),AND(Работа!$C14=Ответы!$E$4,Работа!$D14=Ответы!$F$6),AND(Работа!$C14=Ответы!$H$4,Работа!$D14=Ответы!$I$6),AND(Работа!$C14=Ответы!$K$4,Работа!$D14=Ответы!$L$6)),1,IF(Работа!$D14="нет","нет",IF(C14=0," ",0)))</f>
        <v>0</v>
      </c>
      <c r="E14" s="114">
        <f>IF(OR(AND(Работа!$C14=Ответы!$B$4,Работа!$E14=Ответы!$C$7),AND(Работа!$C14=Ответы!$E$4,Работа!$E14=Ответы!$F$7),AND(Работа!$C14=Ответы!$H$4,Работа!$E14=Ответы!$I$7),AND(Работа!$C14=Ответы!$K$4,Работа!$E14=Ответы!$L$7)),1,IF(Работа!$E14="нет","нет",IF(C14=0," ",0)))</f>
        <v>0</v>
      </c>
      <c r="F14" s="114">
        <f>IF(OR(AND(Работа!$C14=Ответы!$B$4,Работа!$F14=Ответы!$C$8),AND(Работа!$C14=Ответы!$E$4,Работа!$F14=Ответы!$F$8),AND(Работа!$C14=Ответы!$H$4,Работа!$F14=Ответы!$I$8),AND(Работа!$C14=Ответы!$K$4,Работа!$F14=Ответы!$L$8)),1,IF(Работа!$F14="нет","нет",IF(C14=0," ",0)))</f>
        <v>0</v>
      </c>
      <c r="G14" s="114">
        <f>IF(OR(AND(Работа!$C14=Ответы!$B$4,Работа!$G14=Ответы!$C$9),AND(Работа!$C14=Ответы!$E$4,Работа!$G14=Ответы!$F$9),AND(Работа!$C14=Ответы!$H$4,Работа!$G14=Ответы!$I$9),AND(Работа!$C14=Ответы!$K$4,Работа!$G14=Ответы!$L$9)),1,IF(Работа!$G14="нет","нет",IF(C14=0," ",0)))</f>
        <v>1</v>
      </c>
      <c r="H14" s="114" t="str">
        <f>IF(OR(AND(Работа!$C14=Ответы!$B$4,Работа!$H14=Ответы!$C$10),AND(Работа!$C14=Ответы!$E$4,Работа!$H14=Ответы!$F$10),AND(Работа!$C14=Ответы!$H$4,Работа!$H14=Ответы!$I$10),AND(Работа!$C14=Ответы!$K$4,Работа!$H14=Ответы!$L$10)),1,IF(Работа!$H14="нет","нет",IF(C14=0," ",0)))</f>
        <v>нет</v>
      </c>
      <c r="I14" s="114">
        <f>IF(OR(AND(Работа!$C14=Ответы!$B$4,Работа!$I14=Ответы!$C$11),AND(Работа!$C14=Ответы!$E$4,Работа!$I14=Ответы!$F$11),AND(Работа!$C14=Ответы!$H$4,Работа!$I14=Ответы!$I$11),AND(Работа!$C14=Ответы!$K$4,Работа!$I14=Ответы!$L$11)),1,IF(Работа!$I14="нет","нет",IF(C14=0," ",0)))</f>
        <v>0</v>
      </c>
      <c r="J14" s="114">
        <f>IF(OR(AND(Работа!$C14=Ответы!$B$4,Работа!$J14=Ответы!$C$12),AND(Работа!$C14=Ответы!$E$4,Работа!$J14=Ответы!$F$12),AND(Работа!$C14=Ответы!$H$4,Работа!$J14=Ответы!$I$12),AND(Работа!$C14=Ответы!$K$4,Работа!$J14=Ответы!$L$12)),1,IF(Работа!$J14="нет","нет",IF(C14=0," ",0)))</f>
        <v>0</v>
      </c>
      <c r="K14" s="114">
        <f>IF(OR(AND(Работа!$C14=Ответы!$B$4,Работа!$K14=Ответы!$C$13),AND(Работа!$C14=Ответы!$E$4,Работа!$K14=Ответы!$F$13),AND(Работа!$C14=Ответы!$H$4,Работа!$K14=Ответы!$I$13),AND(Работа!$C14=Ответы!$K$4,Работа!$K14=Ответы!$L$13)),1,IF(Работа!$K14="нет","нет",IF(C14=0," ",0)))</f>
        <v>1</v>
      </c>
      <c r="L14" s="114">
        <f>IF(OR(AND(Работа!$C14=Ответы!$B$4,Работа!$L14=Ответы!$C$14),AND(Работа!$C14=Ответы!$E$4,Работа!$L14=Ответы!$F$14),AND(Работа!$C14=Ответы!$H$4,Работа!$L14=Ответы!$I$14),AND(Работа!$C14=Ответы!$K$4,Работа!$L14=Ответы!$L$14)),1,IF(Работа!$L14="нет","нет",IF(C14=0," ",0)))</f>
        <v>1</v>
      </c>
      <c r="M14" s="114">
        <f>IF(OR(AND(Работа!$C14=Ответы!$B$4,Работа!$M14=Ответы!$C$15),AND(Работа!$C14=Ответы!$E$4,Работа!$M14=Ответы!$F$15),AND(Работа!$C14=Ответы!$H$4,Работа!$M14=Ответы!$I$15),AND(Работа!$C14=Ответы!$K$4,Работа!$M14=Ответы!$L$15)),1,IF(Работа!$M14="нет","нет",IF(C14=0," ",0)))</f>
        <v>1</v>
      </c>
      <c r="N14" s="114">
        <f>IF(OR(AND(Работа!$C14=Ответы!$B$4,Работа!$N14=Ответы!$C$16),AND(Работа!$C14=Ответы!$E$4,Работа!$N14=Ответы!$F$16),AND(Работа!$C14=Ответы!$H$4,Работа!$N14=Ответы!$I$16),AND(Работа!$C14=Ответы!$K$4,Работа!$N14=Ответы!$L$16)),1,IF(Работа!$N14="нет","нет",IF(C14=0," ",0)))</f>
        <v>1</v>
      </c>
      <c r="O14" s="114">
        <f>IF(OR(AND(Работа!$C14=Ответы!$B$4,Работа!$O14=Ответы!$C$17),AND(Работа!$C14=Ответы!$E$4,Работа!$O14=Ответы!$F$17),AND(Работа!$C14=Ответы!$H$4,Работа!$O14=Ответы!$I$17),AND(Работа!$C14=Ответы!$K$4,Работа!$O14=Ответы!$L$17)),1,IF(Работа!$O14="нет","нет",IF(C14=0," ",0)))</f>
        <v>1</v>
      </c>
      <c r="P14" s="114">
        <f>IF(OR(AND(Работа!$C14=Ответы!$B$4,Работа!$P14=Ответы!$C$18),AND(Работа!$C14=Ответы!$E$4,Работа!$P14=Ответы!$F$18),AND(Работа!$C14=Ответы!$H$4,Работа!$P14=Ответы!$I$18),AND(Работа!$C14=Ответы!$K$4,Работа!$P14=Ответы!$L$18)),1,IF(Работа!$P14="нет","нет",IF(C14=0," ",0)))</f>
        <v>1</v>
      </c>
      <c r="Q14" s="114">
        <f>IF(OR(AND(Работа!$C14=Ответы!$B$4,Работа!$Q14=Ответы!$C$19),AND(Работа!$C14=Ответы!$E$4,Работа!$Q14=Ответы!$F$19),AND(Работа!$C14=Ответы!$H$4,Работа!$Q14=Ответы!$I$19),AND(Работа!$C14=Ответы!$K$4,Работа!$Q14=Ответы!$L$19)),1,IF(Работа!$Q14="нет","нет",IF(C14=0," ",0)))</f>
        <v>0</v>
      </c>
      <c r="R14" s="114" t="str">
        <f>IF(OR(AND(Работа!$C14=Ответы!$B$4,Работа!$R14=Ответы!$C$20),AND(Работа!$C14=Ответы!$E$4,Работа!$R14=Ответы!$F$20),AND(Работа!$C14=Ответы!$H$4,Работа!$R14=Ответы!$I$20),AND(Работа!$C14=Ответы!$K$4,Работа!$R14=Ответы!$L$20)),1,IF(Работа!$R14="нет","нет",IF(C14=0," ",0)))</f>
        <v>нет</v>
      </c>
      <c r="S14" s="114" t="str">
        <f>IF(OR(AND(Работа!$C14=Ответы!$B$4,Работа!$S14=Ответы!$C$21),AND(Работа!$C14=Ответы!$E$4,Работа!$S14=Ответы!$F$21),AND(Работа!$C14=Ответы!$H$4,Работа!$S14=Ответы!$I$21),AND(Работа!$C14=Ответы!$K$4,Работа!$S14=Ответы!$L$21)),1,IF(Работа!$S14="нет","нет",IF(C14=0," ",0)))</f>
        <v>нет</v>
      </c>
      <c r="T14" s="114">
        <f>IF(OR(AND(Работа!$C14=Ответы!$B$4,Работа!$T14=Ответы!$C$22),AND(Работа!$C14=Ответы!$E$4,Работа!$T14=Ответы!$F$22),AND(Работа!$C14=Ответы!$H$4,Работа!$T14=Ответы!$I$22),AND(Работа!$C14=Ответы!$K$4,Работа!$T14=Ответы!$L$22)),1,IF(Работа!$T14="нет","нет",IF(C14=0," ",0)))</f>
        <v>1</v>
      </c>
      <c r="U14" s="114">
        <f>IF(OR(AND(Работа!$C14=Ответы!$B$4,Работа!$U14=Ответы!$C$23),AND(Работа!$C14=Ответы!$E$4,Работа!$U14=Ответы!$F$23),AND(Работа!$C14=Ответы!$H$4,Работа!$U14=Ответы!$I$23),AND(Работа!$C14=Ответы!$K$4,Работа!$U14=Ответы!$L$23)),1,IF(Работа!$U14="нет","нет",IF(C14=0," ",0)))</f>
        <v>1</v>
      </c>
      <c r="V14" s="114">
        <f>IF(C14=0," ",Работа!$V14)</f>
        <v>0</v>
      </c>
      <c r="W14" s="114" t="str">
        <f>IF(OR(AND(Работа!$C14=Ответы!$B$4,Работа!$W14=Ответы!$C$25),AND(Работа!$C14=Ответы!$E$4,Работа!$W14=Ответы!$F$25),AND(Работа!$C14=Ответы!$H$4,Работа!$W14=Ответы!$I$25),AND(Работа!$C14=Ответы!$K$4,Работа!$W14=Ответы!$L$25)),1,IF(Работа!$W14="нет","нет",IF(C14=0," ",0)))</f>
        <v>нет</v>
      </c>
      <c r="X14" s="114">
        <f t="shared" si="4"/>
        <v>9</v>
      </c>
      <c r="Y14" s="115">
        <f t="shared" si="0"/>
        <v>3</v>
      </c>
      <c r="Z14" s="116">
        <f t="shared" si="1"/>
        <v>0.45</v>
      </c>
      <c r="AA14" s="73">
        <f>COUNTIF($X$2:$X$31,A14)/Список!$D$6</f>
        <v>5.5555555555555552E-2</v>
      </c>
      <c r="AB14" s="118">
        <f t="shared" si="2"/>
        <v>0.4375</v>
      </c>
      <c r="AC14" s="118">
        <f t="shared" si="3"/>
        <v>0.5</v>
      </c>
      <c r="AD14" s="118"/>
      <c r="AE14" s="118"/>
      <c r="AF14" s="118"/>
      <c r="AG14" s="1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</row>
    <row r="15" spans="1:47" ht="18.75" x14ac:dyDescent="0.3">
      <c r="A15" s="30">
        <v>14</v>
      </c>
      <c r="B15" s="113">
        <f>Список!D22</f>
        <v>14</v>
      </c>
      <c r="C15" s="17">
        <f>Список!E22</f>
        <v>4</v>
      </c>
      <c r="D15" s="114">
        <f>IF(OR(AND(Работа!$C15=Ответы!$B$4,Работа!$D15=Ответы!$C$6),AND(Работа!$C15=Ответы!$E$4,Работа!$D15=Ответы!$F$6),AND(Работа!$C15=Ответы!$H$4,Работа!$D15=Ответы!$I$6),AND(Работа!$C15=Ответы!$K$4,Работа!$D15=Ответы!$L$6)),1,IF(Работа!$D15="нет","нет",IF(C15=0," ",0)))</f>
        <v>1</v>
      </c>
      <c r="E15" s="114">
        <f>IF(OR(AND(Работа!$C15=Ответы!$B$4,Работа!$E15=Ответы!$C$7),AND(Работа!$C15=Ответы!$E$4,Работа!$E15=Ответы!$F$7),AND(Работа!$C15=Ответы!$H$4,Работа!$E15=Ответы!$I$7),AND(Работа!$C15=Ответы!$K$4,Работа!$E15=Ответы!$L$7)),1,IF(Работа!$E15="нет","нет",IF(C15=0," ",0)))</f>
        <v>1</v>
      </c>
      <c r="F15" s="114">
        <f>IF(OR(AND(Работа!$C15=Ответы!$B$4,Работа!$F15=Ответы!$C$8),AND(Работа!$C15=Ответы!$E$4,Работа!$F15=Ответы!$F$8),AND(Работа!$C15=Ответы!$H$4,Работа!$F15=Ответы!$I$8),AND(Работа!$C15=Ответы!$K$4,Работа!$F15=Ответы!$L$8)),1,IF(Работа!$F15="нет","нет",IF(C15=0," ",0)))</f>
        <v>1</v>
      </c>
      <c r="G15" s="114">
        <f>IF(OR(AND(Работа!$C15=Ответы!$B$4,Работа!$G15=Ответы!$C$9),AND(Работа!$C15=Ответы!$E$4,Работа!$G15=Ответы!$F$9),AND(Работа!$C15=Ответы!$H$4,Работа!$G15=Ответы!$I$9),AND(Работа!$C15=Ответы!$K$4,Работа!$G15=Ответы!$L$9)),1,IF(Работа!$G15="нет","нет",IF(C15=0," ",0)))</f>
        <v>1</v>
      </c>
      <c r="H15" s="114" t="str">
        <f>IF(OR(AND(Работа!$C15=Ответы!$B$4,Работа!$H15=Ответы!$C$10),AND(Работа!$C15=Ответы!$E$4,Работа!$H15=Ответы!$F$10),AND(Работа!$C15=Ответы!$H$4,Работа!$H15=Ответы!$I$10),AND(Работа!$C15=Ответы!$K$4,Работа!$H15=Ответы!$L$10)),1,IF(Работа!$H15="нет","нет",IF(C15=0," ",0)))</f>
        <v>нет</v>
      </c>
      <c r="I15" s="114">
        <f>IF(OR(AND(Работа!$C15=Ответы!$B$4,Работа!$I15=Ответы!$C$11),AND(Работа!$C15=Ответы!$E$4,Работа!$I15=Ответы!$F$11),AND(Работа!$C15=Ответы!$H$4,Работа!$I15=Ответы!$I$11),AND(Работа!$C15=Ответы!$K$4,Работа!$I15=Ответы!$L$11)),1,IF(Работа!$I15="нет","нет",IF(C15=0," ",0)))</f>
        <v>0</v>
      </c>
      <c r="J15" s="114">
        <f>IF(OR(AND(Работа!$C15=Ответы!$B$4,Работа!$J15=Ответы!$C$12),AND(Работа!$C15=Ответы!$E$4,Работа!$J15=Ответы!$F$12),AND(Работа!$C15=Ответы!$H$4,Работа!$J15=Ответы!$I$12),AND(Работа!$C15=Ответы!$K$4,Работа!$J15=Ответы!$L$12)),1,IF(Работа!$J15="нет","нет",IF(C15=0," ",0)))</f>
        <v>0</v>
      </c>
      <c r="K15" s="114">
        <f>IF(OR(AND(Работа!$C15=Ответы!$B$4,Работа!$K15=Ответы!$C$13),AND(Работа!$C15=Ответы!$E$4,Работа!$K15=Ответы!$F$13),AND(Работа!$C15=Ответы!$H$4,Работа!$K15=Ответы!$I$13),AND(Работа!$C15=Ответы!$K$4,Работа!$K15=Ответы!$L$13)),1,IF(Работа!$K15="нет","нет",IF(C15=0," ",0)))</f>
        <v>1</v>
      </c>
      <c r="L15" s="114">
        <f>IF(OR(AND(Работа!$C15=Ответы!$B$4,Работа!$L15=Ответы!$C$14),AND(Работа!$C15=Ответы!$E$4,Работа!$L15=Ответы!$F$14),AND(Работа!$C15=Ответы!$H$4,Работа!$L15=Ответы!$I$14),AND(Работа!$C15=Ответы!$K$4,Работа!$L15=Ответы!$L$14)),1,IF(Работа!$L15="нет","нет",IF(C15=0," ",0)))</f>
        <v>1</v>
      </c>
      <c r="M15" s="114">
        <f>IF(OR(AND(Работа!$C15=Ответы!$B$4,Работа!$M15=Ответы!$C$15),AND(Работа!$C15=Ответы!$E$4,Работа!$M15=Ответы!$F$15),AND(Работа!$C15=Ответы!$H$4,Работа!$M15=Ответы!$I$15),AND(Работа!$C15=Ответы!$K$4,Работа!$M15=Ответы!$L$15)),1,IF(Работа!$M15="нет","нет",IF(C15=0," ",0)))</f>
        <v>1</v>
      </c>
      <c r="N15" s="114">
        <f>IF(OR(AND(Работа!$C15=Ответы!$B$4,Работа!$N15=Ответы!$C$16),AND(Работа!$C15=Ответы!$E$4,Работа!$N15=Ответы!$F$16),AND(Работа!$C15=Ответы!$H$4,Работа!$N15=Ответы!$I$16),AND(Работа!$C15=Ответы!$K$4,Работа!$N15=Ответы!$L$16)),1,IF(Работа!$N15="нет","нет",IF(C15=0," ",0)))</f>
        <v>1</v>
      </c>
      <c r="O15" s="114">
        <f>IF(OR(AND(Работа!$C15=Ответы!$B$4,Работа!$O15=Ответы!$C$17),AND(Работа!$C15=Ответы!$E$4,Работа!$O15=Ответы!$F$17),AND(Работа!$C15=Ответы!$H$4,Работа!$O15=Ответы!$I$17),AND(Работа!$C15=Ответы!$K$4,Работа!$O15=Ответы!$L$17)),1,IF(Работа!$O15="нет","нет",IF(C15=0," ",0)))</f>
        <v>1</v>
      </c>
      <c r="P15" s="114">
        <f>IF(OR(AND(Работа!$C15=Ответы!$B$4,Работа!$P15=Ответы!$C$18),AND(Работа!$C15=Ответы!$E$4,Работа!$P15=Ответы!$F$18),AND(Работа!$C15=Ответы!$H$4,Работа!$P15=Ответы!$I$18),AND(Работа!$C15=Ответы!$K$4,Работа!$P15=Ответы!$L$18)),1,IF(Работа!$P15="нет","нет",IF(C15=0," ",0)))</f>
        <v>0</v>
      </c>
      <c r="Q15" s="114">
        <f>IF(OR(AND(Работа!$C15=Ответы!$B$4,Работа!$Q15=Ответы!$C$19),AND(Работа!$C15=Ответы!$E$4,Работа!$Q15=Ответы!$F$19),AND(Работа!$C15=Ответы!$H$4,Работа!$Q15=Ответы!$I$19),AND(Работа!$C15=Ответы!$K$4,Работа!$Q15=Ответы!$L$19)),1,IF(Работа!$Q15="нет","нет",IF(C15=0," ",0)))</f>
        <v>0</v>
      </c>
      <c r="R15" s="114">
        <f>IF(OR(AND(Работа!$C15=Ответы!$B$4,Работа!$R15=Ответы!$C$20),AND(Работа!$C15=Ответы!$E$4,Работа!$R15=Ответы!$F$20),AND(Работа!$C15=Ответы!$H$4,Работа!$R15=Ответы!$I$20),AND(Работа!$C15=Ответы!$K$4,Работа!$R15=Ответы!$L$20)),1,IF(Работа!$R15="нет","нет",IF(C15=0," ",0)))</f>
        <v>0</v>
      </c>
      <c r="S15" s="114" t="str">
        <f>IF(OR(AND(Работа!$C15=Ответы!$B$4,Работа!$S15=Ответы!$C$21),AND(Работа!$C15=Ответы!$E$4,Работа!$S15=Ответы!$F$21),AND(Работа!$C15=Ответы!$H$4,Работа!$S15=Ответы!$I$21),AND(Работа!$C15=Ответы!$K$4,Работа!$S15=Ответы!$L$21)),1,IF(Работа!$S15="нет","нет",IF(C15=0," ",0)))</f>
        <v>нет</v>
      </c>
      <c r="T15" s="114">
        <f>IF(OR(AND(Работа!$C15=Ответы!$B$4,Работа!$T15=Ответы!$C$22),AND(Работа!$C15=Ответы!$E$4,Работа!$T15=Ответы!$F$22),AND(Работа!$C15=Ответы!$H$4,Работа!$T15=Ответы!$I$22),AND(Работа!$C15=Ответы!$K$4,Работа!$T15=Ответы!$L$22)),1,IF(Работа!$T15="нет","нет",IF(C15=0," ",0)))</f>
        <v>1</v>
      </c>
      <c r="U15" s="114">
        <f>IF(OR(AND(Работа!$C15=Ответы!$B$4,Работа!$U15=Ответы!$C$23),AND(Работа!$C15=Ответы!$E$4,Работа!$U15=Ответы!$F$23),AND(Работа!$C15=Ответы!$H$4,Работа!$U15=Ответы!$I$23),AND(Работа!$C15=Ответы!$K$4,Работа!$U15=Ответы!$L$23)),1,IF(Работа!$U15="нет","нет",IF(C15=0," ",0)))</f>
        <v>1</v>
      </c>
      <c r="V15" s="114">
        <f>IF(C15=0," ",Работа!$V15)</f>
        <v>0</v>
      </c>
      <c r="W15" s="114">
        <f>IF(OR(AND(Работа!$C15=Ответы!$B$4,Работа!$W15=Ответы!$C$25),AND(Работа!$C15=Ответы!$E$4,Работа!$W15=Ответы!$F$25),AND(Работа!$C15=Ответы!$H$4,Работа!$W15=Ответы!$I$25),AND(Работа!$C15=Ответы!$K$4,Работа!$W15=Ответы!$L$25)),1,IF(Работа!$W15="нет","нет",IF(C15=0," ",0)))</f>
        <v>0</v>
      </c>
      <c r="X15" s="114">
        <f t="shared" si="4"/>
        <v>11</v>
      </c>
      <c r="Y15" s="115">
        <f t="shared" si="0"/>
        <v>3</v>
      </c>
      <c r="Z15" s="116">
        <f t="shared" si="1"/>
        <v>0.55000000000000004</v>
      </c>
      <c r="AA15" s="73">
        <f>COUNTIF($X$2:$X$31,A15)/Список!$D$6</f>
        <v>5.5555555555555552E-2</v>
      </c>
      <c r="AB15" s="118">
        <f t="shared" si="2"/>
        <v>0.625</v>
      </c>
      <c r="AC15" s="118">
        <f t="shared" si="3"/>
        <v>0.25</v>
      </c>
      <c r="AD15" s="118"/>
      <c r="AE15" s="118"/>
      <c r="AF15" s="118"/>
      <c r="AG15" s="1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</row>
    <row r="16" spans="1:47" ht="18.75" x14ac:dyDescent="0.3">
      <c r="A16" s="30">
        <v>15</v>
      </c>
      <c r="B16" s="113">
        <f>Список!D23</f>
        <v>15</v>
      </c>
      <c r="C16" s="17">
        <f>Список!E23</f>
        <v>2</v>
      </c>
      <c r="D16" s="114">
        <f>IF(OR(AND(Работа!$C16=Ответы!$B$4,Работа!$D16=Ответы!$C$6),AND(Работа!$C16=Ответы!$E$4,Работа!$D16=Ответы!$F$6),AND(Работа!$C16=Ответы!$H$4,Работа!$D16=Ответы!$I$6),AND(Работа!$C16=Ответы!$K$4,Работа!$D16=Ответы!$L$6)),1,IF(Работа!$D16="нет","нет",IF(C16=0," ",0)))</f>
        <v>1</v>
      </c>
      <c r="E16" s="114">
        <f>IF(OR(AND(Работа!$C16=Ответы!$B$4,Работа!$E16=Ответы!$C$7),AND(Работа!$C16=Ответы!$E$4,Работа!$E16=Ответы!$F$7),AND(Работа!$C16=Ответы!$H$4,Работа!$E16=Ответы!$I$7),AND(Работа!$C16=Ответы!$K$4,Работа!$E16=Ответы!$L$7)),1,IF(Работа!$E16="нет","нет",IF(C16=0," ",0)))</f>
        <v>1</v>
      </c>
      <c r="F16" s="114">
        <f>IF(OR(AND(Работа!$C16=Ответы!$B$4,Работа!$F16=Ответы!$C$8),AND(Работа!$C16=Ответы!$E$4,Работа!$F16=Ответы!$F$8),AND(Работа!$C16=Ответы!$H$4,Работа!$F16=Ответы!$I$8),AND(Работа!$C16=Ответы!$K$4,Работа!$F16=Ответы!$L$8)),1,IF(Работа!$F16="нет","нет",IF(C16=0," ",0)))</f>
        <v>1</v>
      </c>
      <c r="G16" s="114">
        <f>IF(OR(AND(Работа!$C16=Ответы!$B$4,Работа!$G16=Ответы!$C$9),AND(Работа!$C16=Ответы!$E$4,Работа!$G16=Ответы!$F$9),AND(Работа!$C16=Ответы!$H$4,Работа!$G16=Ответы!$I$9),AND(Работа!$C16=Ответы!$K$4,Работа!$G16=Ответы!$L$9)),1,IF(Работа!$G16="нет","нет",IF(C16=0," ",0)))</f>
        <v>0</v>
      </c>
      <c r="H16" s="114">
        <f>IF(OR(AND(Работа!$C16=Ответы!$B$4,Работа!$H16=Ответы!$C$10),AND(Работа!$C16=Ответы!$E$4,Работа!$H16=Ответы!$F$10),AND(Работа!$C16=Ответы!$H$4,Работа!$H16=Ответы!$I$10),AND(Работа!$C16=Ответы!$K$4,Работа!$H16=Ответы!$L$10)),1,IF(Работа!$H16="нет","нет",IF(C16=0," ",0)))</f>
        <v>0</v>
      </c>
      <c r="I16" s="114">
        <f>IF(OR(AND(Работа!$C16=Ответы!$B$4,Работа!$I16=Ответы!$C$11),AND(Работа!$C16=Ответы!$E$4,Работа!$I16=Ответы!$F$11),AND(Работа!$C16=Ответы!$H$4,Работа!$I16=Ответы!$I$11),AND(Работа!$C16=Ответы!$K$4,Работа!$I16=Ответы!$L$11)),1,IF(Работа!$I16="нет","нет",IF(C16=0," ",0)))</f>
        <v>1</v>
      </c>
      <c r="J16" s="114">
        <f>IF(OR(AND(Работа!$C16=Ответы!$B$4,Работа!$J16=Ответы!$C$12),AND(Работа!$C16=Ответы!$E$4,Работа!$J16=Ответы!$F$12),AND(Работа!$C16=Ответы!$H$4,Работа!$J16=Ответы!$I$12),AND(Работа!$C16=Ответы!$K$4,Работа!$J16=Ответы!$L$12)),1,IF(Работа!$J16="нет","нет",IF(C16=0," ",0)))</f>
        <v>1</v>
      </c>
      <c r="K16" s="114">
        <f>IF(OR(AND(Работа!$C16=Ответы!$B$4,Работа!$K16=Ответы!$C$13),AND(Работа!$C16=Ответы!$E$4,Работа!$K16=Ответы!$F$13),AND(Работа!$C16=Ответы!$H$4,Работа!$K16=Ответы!$I$13),AND(Работа!$C16=Ответы!$K$4,Работа!$K16=Ответы!$L$13)),1,IF(Работа!$K16="нет","нет",IF(C16=0," ",0)))</f>
        <v>1</v>
      </c>
      <c r="L16" s="114">
        <f>IF(OR(AND(Работа!$C16=Ответы!$B$4,Работа!$L16=Ответы!$C$14),AND(Работа!$C16=Ответы!$E$4,Работа!$L16=Ответы!$F$14),AND(Работа!$C16=Ответы!$H$4,Работа!$L16=Ответы!$I$14),AND(Работа!$C16=Ответы!$K$4,Работа!$L16=Ответы!$L$14)),1,IF(Работа!$L16="нет","нет",IF(C16=0," ",0)))</f>
        <v>1</v>
      </c>
      <c r="M16" s="114">
        <f>IF(OR(AND(Работа!$C16=Ответы!$B$4,Работа!$M16=Ответы!$C$15),AND(Работа!$C16=Ответы!$E$4,Работа!$M16=Ответы!$F$15),AND(Работа!$C16=Ответы!$H$4,Работа!$M16=Ответы!$I$15),AND(Работа!$C16=Ответы!$K$4,Работа!$M16=Ответы!$L$15)),1,IF(Работа!$M16="нет","нет",IF(C16=0," ",0)))</f>
        <v>1</v>
      </c>
      <c r="N16" s="114">
        <f>IF(OR(AND(Работа!$C16=Ответы!$B$4,Работа!$N16=Ответы!$C$16),AND(Работа!$C16=Ответы!$E$4,Работа!$N16=Ответы!$F$16),AND(Работа!$C16=Ответы!$H$4,Работа!$N16=Ответы!$I$16),AND(Работа!$C16=Ответы!$K$4,Работа!$N16=Ответы!$L$16)),1,IF(Работа!$N16="нет","нет",IF(C16=0," ",0)))</f>
        <v>0</v>
      </c>
      <c r="O16" s="114">
        <f>IF(OR(AND(Работа!$C16=Ответы!$B$4,Работа!$O16=Ответы!$C$17),AND(Работа!$C16=Ответы!$E$4,Работа!$O16=Ответы!$F$17),AND(Работа!$C16=Ответы!$H$4,Работа!$O16=Ответы!$I$17),AND(Работа!$C16=Ответы!$K$4,Работа!$O16=Ответы!$L$17)),1,IF(Работа!$O16="нет","нет",IF(C16=0," ",0)))</f>
        <v>0</v>
      </c>
      <c r="P16" s="114">
        <f>IF(OR(AND(Работа!$C16=Ответы!$B$4,Работа!$P16=Ответы!$C$18),AND(Работа!$C16=Ответы!$E$4,Работа!$P16=Ответы!$F$18),AND(Работа!$C16=Ответы!$H$4,Работа!$P16=Ответы!$I$18),AND(Работа!$C16=Ответы!$K$4,Работа!$P16=Ответы!$L$18)),1,IF(Работа!$P16="нет","нет",IF(C16=0," ",0)))</f>
        <v>0</v>
      </c>
      <c r="Q16" s="114">
        <f>IF(OR(AND(Работа!$C16=Ответы!$B$4,Работа!$Q16=Ответы!$C$19),AND(Работа!$C16=Ответы!$E$4,Работа!$Q16=Ответы!$F$19),AND(Работа!$C16=Ответы!$H$4,Работа!$Q16=Ответы!$I$19),AND(Работа!$C16=Ответы!$K$4,Работа!$Q16=Ответы!$L$19)),1,IF(Работа!$Q16="нет","нет",IF(C16=0," ",0)))</f>
        <v>0</v>
      </c>
      <c r="R16" s="114" t="str">
        <f>IF(OR(AND(Работа!$C16=Ответы!$B$4,Работа!$R16=Ответы!$C$20),AND(Работа!$C16=Ответы!$E$4,Работа!$R16=Ответы!$F$20),AND(Работа!$C16=Ответы!$H$4,Работа!$R16=Ответы!$I$20),AND(Работа!$C16=Ответы!$K$4,Работа!$R16=Ответы!$L$20)),1,IF(Работа!$R16="нет","нет",IF(C16=0," ",0)))</f>
        <v>нет</v>
      </c>
      <c r="S16" s="114">
        <f>IF(OR(AND(Работа!$C16=Ответы!$B$4,Работа!$S16=Ответы!$C$21),AND(Работа!$C16=Ответы!$E$4,Работа!$S16=Ответы!$F$21),AND(Работа!$C16=Ответы!$H$4,Работа!$S16=Ответы!$I$21),AND(Работа!$C16=Ответы!$K$4,Работа!$S16=Ответы!$L$21)),1,IF(Работа!$S16="нет","нет",IF(C16=0," ",0)))</f>
        <v>1</v>
      </c>
      <c r="T16" s="114">
        <f>IF(OR(AND(Работа!$C16=Ответы!$B$4,Работа!$T16=Ответы!$C$22),AND(Работа!$C16=Ответы!$E$4,Работа!$T16=Ответы!$F$22),AND(Работа!$C16=Ответы!$H$4,Работа!$T16=Ответы!$I$22),AND(Работа!$C16=Ответы!$K$4,Работа!$T16=Ответы!$L$22)),1,IF(Работа!$T16="нет","нет",IF(C16=0," ",0)))</f>
        <v>1</v>
      </c>
      <c r="U16" s="114">
        <f>IF(OR(AND(Работа!$C16=Ответы!$B$4,Работа!$U16=Ответы!$C$23),AND(Работа!$C16=Ответы!$E$4,Работа!$U16=Ответы!$F$23),AND(Работа!$C16=Ответы!$H$4,Работа!$U16=Ответы!$I$23),AND(Работа!$C16=Ответы!$K$4,Работа!$U16=Ответы!$L$23)),1,IF(Работа!$U16="нет","нет",IF(C16=0," ",0)))</f>
        <v>0</v>
      </c>
      <c r="V16" s="114">
        <f>IF(C16=0," ",Работа!$V16)</f>
        <v>0</v>
      </c>
      <c r="W16" s="114">
        <f>IF(OR(AND(Работа!$C16=Ответы!$B$4,Работа!$W16=Ответы!$C$25),AND(Работа!$C16=Ответы!$E$4,Работа!$W16=Ответы!$F$25),AND(Работа!$C16=Ответы!$H$4,Работа!$W16=Ответы!$I$25),AND(Работа!$C16=Ответы!$K$4,Работа!$W16=Ответы!$L$25)),1,IF(Работа!$W16="нет","нет",IF(C16=0," ",0)))</f>
        <v>0</v>
      </c>
      <c r="X16" s="114">
        <f t="shared" si="4"/>
        <v>10</v>
      </c>
      <c r="Y16" s="115">
        <f t="shared" si="0"/>
        <v>3</v>
      </c>
      <c r="Z16" s="116">
        <f t="shared" si="1"/>
        <v>0.5</v>
      </c>
      <c r="AA16" s="73">
        <f>COUNTIF($X$2:$X$31,A16)/Список!$D$6</f>
        <v>0</v>
      </c>
      <c r="AB16" s="118">
        <f t="shared" si="2"/>
        <v>0.5</v>
      </c>
      <c r="AC16" s="118">
        <f t="shared" si="3"/>
        <v>0.5</v>
      </c>
      <c r="AD16" s="118"/>
      <c r="AE16" s="118"/>
      <c r="AF16" s="118"/>
      <c r="AG16" s="1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</row>
    <row r="17" spans="1:47" ht="18.75" x14ac:dyDescent="0.3">
      <c r="A17" s="30">
        <v>16</v>
      </c>
      <c r="B17" s="113">
        <f>Список!D24</f>
        <v>16</v>
      </c>
      <c r="C17" s="17">
        <f>Список!E24</f>
        <v>2</v>
      </c>
      <c r="D17" s="114">
        <f>IF(OR(AND(Работа!$C17=Ответы!$B$4,Работа!$D17=Ответы!$C$6),AND(Работа!$C17=Ответы!$E$4,Работа!$D17=Ответы!$F$6),AND(Работа!$C17=Ответы!$H$4,Работа!$D17=Ответы!$I$6),AND(Работа!$C17=Ответы!$K$4,Работа!$D17=Ответы!$L$6)),1,IF(Работа!$D17="нет","нет",IF(C17=0," ",0)))</f>
        <v>1</v>
      </c>
      <c r="E17" s="114" t="str">
        <f>IF(OR(AND(Работа!$C17=Ответы!$B$4,Работа!$E17=Ответы!$C$7),AND(Работа!$C17=Ответы!$E$4,Работа!$E17=Ответы!$F$7),AND(Работа!$C17=Ответы!$H$4,Работа!$E17=Ответы!$I$7),AND(Работа!$C17=Ответы!$K$4,Работа!$E17=Ответы!$L$7)),1,IF(Работа!$E17="нет","нет",IF(C17=0," ",0)))</f>
        <v>нет</v>
      </c>
      <c r="F17" s="114">
        <f>IF(OR(AND(Работа!$C17=Ответы!$B$4,Работа!$F17=Ответы!$C$8),AND(Работа!$C17=Ответы!$E$4,Работа!$F17=Ответы!$F$8),AND(Работа!$C17=Ответы!$H$4,Работа!$F17=Ответы!$I$8),AND(Работа!$C17=Ответы!$K$4,Работа!$F17=Ответы!$L$8)),1,IF(Работа!$F17="нет","нет",IF(C17=0," ",0)))</f>
        <v>1</v>
      </c>
      <c r="G17" s="114">
        <f>IF(OR(AND(Работа!$C17=Ответы!$B$4,Работа!$G17=Ответы!$C$9),AND(Работа!$C17=Ответы!$E$4,Работа!$G17=Ответы!$F$9),AND(Работа!$C17=Ответы!$H$4,Работа!$G17=Ответы!$I$9),AND(Работа!$C17=Ответы!$K$4,Работа!$G17=Ответы!$L$9)),1,IF(Работа!$G17="нет","нет",IF(C17=0," ",0)))</f>
        <v>0</v>
      </c>
      <c r="H17" s="114">
        <f>IF(OR(AND(Работа!$C17=Ответы!$B$4,Работа!$H17=Ответы!$C$10),AND(Работа!$C17=Ответы!$E$4,Работа!$H17=Ответы!$F$10),AND(Работа!$C17=Ответы!$H$4,Работа!$H17=Ответы!$I$10),AND(Работа!$C17=Ответы!$K$4,Работа!$H17=Ответы!$L$10)),1,IF(Работа!$H17="нет","нет",IF(C17=0," ",0)))</f>
        <v>0</v>
      </c>
      <c r="I17" s="114">
        <f>IF(OR(AND(Работа!$C17=Ответы!$B$4,Работа!$I17=Ответы!$C$11),AND(Работа!$C17=Ответы!$E$4,Работа!$I17=Ответы!$F$11),AND(Работа!$C17=Ответы!$H$4,Работа!$I17=Ответы!$I$11),AND(Работа!$C17=Ответы!$K$4,Работа!$I17=Ответы!$L$11)),1,IF(Работа!$I17="нет","нет",IF(C17=0," ",0)))</f>
        <v>0</v>
      </c>
      <c r="J17" s="114">
        <f>IF(OR(AND(Работа!$C17=Ответы!$B$4,Работа!$J17=Ответы!$C$12),AND(Работа!$C17=Ответы!$E$4,Работа!$J17=Ответы!$F$12),AND(Работа!$C17=Ответы!$H$4,Работа!$J17=Ответы!$I$12),AND(Работа!$C17=Ответы!$K$4,Работа!$J17=Ответы!$L$12)),1,IF(Работа!$J17="нет","нет",IF(C17=0," ",0)))</f>
        <v>0</v>
      </c>
      <c r="K17" s="114">
        <f>IF(OR(AND(Работа!$C17=Ответы!$B$4,Работа!$K17=Ответы!$C$13),AND(Работа!$C17=Ответы!$E$4,Работа!$K17=Ответы!$F$13),AND(Работа!$C17=Ответы!$H$4,Работа!$K17=Ответы!$I$13),AND(Работа!$C17=Ответы!$K$4,Работа!$K17=Ответы!$L$13)),1,IF(Работа!$K17="нет","нет",IF(C17=0," ",0)))</f>
        <v>1</v>
      </c>
      <c r="L17" s="114">
        <f>IF(OR(AND(Работа!$C17=Ответы!$B$4,Работа!$L17=Ответы!$C$14),AND(Работа!$C17=Ответы!$E$4,Работа!$L17=Ответы!$F$14),AND(Работа!$C17=Ответы!$H$4,Работа!$L17=Ответы!$I$14),AND(Работа!$C17=Ответы!$K$4,Работа!$L17=Ответы!$L$14)),1,IF(Работа!$L17="нет","нет",IF(C17=0," ",0)))</f>
        <v>1</v>
      </c>
      <c r="M17" s="114">
        <f>IF(OR(AND(Работа!$C17=Ответы!$B$4,Работа!$M17=Ответы!$C$15),AND(Работа!$C17=Ответы!$E$4,Работа!$M17=Ответы!$F$15),AND(Работа!$C17=Ответы!$H$4,Работа!$M17=Ответы!$I$15),AND(Работа!$C17=Ответы!$K$4,Работа!$M17=Ответы!$L$15)),1,IF(Работа!$M17="нет","нет",IF(C17=0," ",0)))</f>
        <v>1</v>
      </c>
      <c r="N17" s="114">
        <f>IF(OR(AND(Работа!$C17=Ответы!$B$4,Работа!$N17=Ответы!$C$16),AND(Работа!$C17=Ответы!$E$4,Работа!$N17=Ответы!$F$16),AND(Работа!$C17=Ответы!$H$4,Работа!$N17=Ответы!$I$16),AND(Работа!$C17=Ответы!$K$4,Работа!$N17=Ответы!$L$16)),1,IF(Работа!$N17="нет","нет",IF(C17=0," ",0)))</f>
        <v>1</v>
      </c>
      <c r="O17" s="114">
        <f>IF(OR(AND(Работа!$C17=Ответы!$B$4,Работа!$O17=Ответы!$C$17),AND(Работа!$C17=Ответы!$E$4,Работа!$O17=Ответы!$F$17),AND(Работа!$C17=Ответы!$H$4,Работа!$O17=Ответы!$I$17),AND(Работа!$C17=Ответы!$K$4,Работа!$O17=Ответы!$L$17)),1,IF(Работа!$O17="нет","нет",IF(C17=0," ",0)))</f>
        <v>1</v>
      </c>
      <c r="P17" s="114">
        <f>IF(OR(AND(Работа!$C17=Ответы!$B$4,Работа!$P17=Ответы!$C$18),AND(Работа!$C17=Ответы!$E$4,Работа!$P17=Ответы!$F$18),AND(Работа!$C17=Ответы!$H$4,Работа!$P17=Ответы!$I$18),AND(Работа!$C17=Ответы!$K$4,Работа!$P17=Ответы!$L$18)),1,IF(Работа!$P17="нет","нет",IF(C17=0," ",0)))</f>
        <v>0</v>
      </c>
      <c r="Q17" s="114">
        <f>IF(OR(AND(Работа!$C17=Ответы!$B$4,Работа!$Q17=Ответы!$C$19),AND(Работа!$C17=Ответы!$E$4,Работа!$Q17=Ответы!$F$19),AND(Работа!$C17=Ответы!$H$4,Работа!$Q17=Ответы!$I$19),AND(Работа!$C17=Ответы!$K$4,Работа!$Q17=Ответы!$L$19)),1,IF(Работа!$Q17="нет","нет",IF(C17=0," ",0)))</f>
        <v>0</v>
      </c>
      <c r="R17" s="114" t="str">
        <f>IF(OR(AND(Работа!$C17=Ответы!$B$4,Работа!$R17=Ответы!$C$20),AND(Работа!$C17=Ответы!$E$4,Работа!$R17=Ответы!$F$20),AND(Работа!$C17=Ответы!$H$4,Работа!$R17=Ответы!$I$20),AND(Работа!$C17=Ответы!$K$4,Работа!$R17=Ответы!$L$20)),1,IF(Работа!$R17="нет","нет",IF(C17=0," ",0)))</f>
        <v>нет</v>
      </c>
      <c r="S17" s="114" t="str">
        <f>IF(OR(AND(Работа!$C17=Ответы!$B$4,Работа!$S17=Ответы!$C$21),AND(Работа!$C17=Ответы!$E$4,Работа!$S17=Ответы!$F$21),AND(Работа!$C17=Ответы!$H$4,Работа!$S17=Ответы!$I$21),AND(Работа!$C17=Ответы!$K$4,Работа!$S17=Ответы!$L$21)),1,IF(Работа!$S17="нет","нет",IF(C17=0," ",0)))</f>
        <v>нет</v>
      </c>
      <c r="T17" s="114">
        <f>IF(OR(AND(Работа!$C17=Ответы!$B$4,Работа!$T17=Ответы!$C$22),AND(Работа!$C17=Ответы!$E$4,Работа!$T17=Ответы!$F$22),AND(Работа!$C17=Ответы!$H$4,Работа!$T17=Ответы!$I$22),AND(Работа!$C17=Ответы!$K$4,Работа!$T17=Ответы!$L$22)),1,IF(Работа!$T17="нет","нет",IF(C17=0," ",0)))</f>
        <v>0</v>
      </c>
      <c r="U17" s="114">
        <f>IF(OR(AND(Работа!$C17=Ответы!$B$4,Работа!$U17=Ответы!$C$23),AND(Работа!$C17=Ответы!$E$4,Работа!$U17=Ответы!$F$23),AND(Работа!$C17=Ответы!$H$4,Работа!$U17=Ответы!$I$23),AND(Работа!$C17=Ответы!$K$4,Работа!$U17=Ответы!$L$23)),1,IF(Работа!$U17="нет","нет",IF(C17=0," ",0)))</f>
        <v>0</v>
      </c>
      <c r="V17" s="114">
        <f>IF(C17=0," ",Работа!$V17)</f>
        <v>0</v>
      </c>
      <c r="W17" s="114">
        <f>IF(OR(AND(Работа!$C17=Ответы!$B$4,Работа!$W17=Ответы!$C$25),AND(Работа!$C17=Ответы!$E$4,Работа!$W17=Ответы!$F$25),AND(Работа!$C17=Ответы!$H$4,Работа!$W17=Ответы!$I$25),AND(Работа!$C17=Ответы!$K$4,Работа!$W17=Ответы!$L$25)),1,IF(Работа!$W17="нет","нет",IF(C17=0," ",0)))</f>
        <v>1</v>
      </c>
      <c r="X17" s="114">
        <f t="shared" si="4"/>
        <v>8</v>
      </c>
      <c r="Y17" s="115">
        <f t="shared" si="0"/>
        <v>3</v>
      </c>
      <c r="Z17" s="116">
        <f t="shared" si="1"/>
        <v>0.4</v>
      </c>
      <c r="AA17" s="73">
        <f>COUNTIF($X$2:$X$31,A17)/Список!$D$6</f>
        <v>0.1111111111111111</v>
      </c>
      <c r="AB17" s="118">
        <f t="shared" si="2"/>
        <v>0.4375</v>
      </c>
      <c r="AC17" s="118">
        <f t="shared" si="3"/>
        <v>0.25</v>
      </c>
      <c r="AD17" s="118"/>
      <c r="AE17" s="118"/>
      <c r="AF17" s="118"/>
      <c r="AG17" s="1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</row>
    <row r="18" spans="1:47" ht="18.75" x14ac:dyDescent="0.3">
      <c r="A18" s="30">
        <v>17</v>
      </c>
      <c r="B18" s="113">
        <f>Список!D25</f>
        <v>17</v>
      </c>
      <c r="C18" s="17">
        <f>Список!E25</f>
        <v>4</v>
      </c>
      <c r="D18" s="114">
        <f>IF(OR(AND(Работа!$C18=Ответы!$B$4,Работа!$D18=Ответы!$C$6),AND(Работа!$C18=Ответы!$E$4,Работа!$D18=Ответы!$F$6),AND(Работа!$C18=Ответы!$H$4,Работа!$D18=Ответы!$I$6),AND(Работа!$C18=Ответы!$K$4,Работа!$D18=Ответы!$L$6)),1,IF(Работа!$D18="нет","нет",IF(C18=0," ",0)))</f>
        <v>1</v>
      </c>
      <c r="E18" s="114">
        <f>IF(OR(AND(Работа!$C18=Ответы!$B$4,Работа!$E18=Ответы!$C$7),AND(Работа!$C18=Ответы!$E$4,Работа!$E18=Ответы!$F$7),AND(Работа!$C18=Ответы!$H$4,Работа!$E18=Ответы!$I$7),AND(Работа!$C18=Ответы!$K$4,Работа!$E18=Ответы!$L$7)),1,IF(Работа!$E18="нет","нет",IF(C18=0," ",0)))</f>
        <v>0</v>
      </c>
      <c r="F18" s="114">
        <f>IF(OR(AND(Работа!$C18=Ответы!$B$4,Работа!$F18=Ответы!$C$8),AND(Работа!$C18=Ответы!$E$4,Работа!$F18=Ответы!$F$8),AND(Работа!$C18=Ответы!$H$4,Работа!$F18=Ответы!$I$8),AND(Работа!$C18=Ответы!$K$4,Работа!$F18=Ответы!$L$8)),1,IF(Работа!$F18="нет","нет",IF(C18=0," ",0)))</f>
        <v>0</v>
      </c>
      <c r="G18" s="114">
        <f>IF(OR(AND(Работа!$C18=Ответы!$B$4,Работа!$G18=Ответы!$C$9),AND(Работа!$C18=Ответы!$E$4,Работа!$G18=Ответы!$F$9),AND(Работа!$C18=Ответы!$H$4,Работа!$G18=Ответы!$I$9),AND(Работа!$C18=Ответы!$K$4,Работа!$G18=Ответы!$L$9)),1,IF(Работа!$G18="нет","нет",IF(C18=0," ",0)))</f>
        <v>1</v>
      </c>
      <c r="H18" s="114">
        <f>IF(OR(AND(Работа!$C18=Ответы!$B$4,Работа!$H18=Ответы!$C$10),AND(Работа!$C18=Ответы!$E$4,Работа!$H18=Ответы!$F$10),AND(Работа!$C18=Ответы!$H$4,Работа!$H18=Ответы!$I$10),AND(Работа!$C18=Ответы!$K$4,Работа!$H18=Ответы!$L$10)),1,IF(Работа!$H18="нет","нет",IF(C18=0," ",0)))</f>
        <v>1</v>
      </c>
      <c r="I18" s="114" t="str">
        <f>IF(OR(AND(Работа!$C18=Ответы!$B$4,Работа!$I18=Ответы!$C$11),AND(Работа!$C18=Ответы!$E$4,Работа!$I18=Ответы!$F$11),AND(Работа!$C18=Ответы!$H$4,Работа!$I18=Ответы!$I$11),AND(Работа!$C18=Ответы!$K$4,Работа!$I18=Ответы!$L$11)),1,IF(Работа!$I18="нет","нет",IF(C18=0," ",0)))</f>
        <v>нет</v>
      </c>
      <c r="J18" s="114">
        <f>IF(OR(AND(Работа!$C18=Ответы!$B$4,Работа!$J18=Ответы!$C$12),AND(Работа!$C18=Ответы!$E$4,Работа!$J18=Ответы!$F$12),AND(Работа!$C18=Ответы!$H$4,Работа!$J18=Ответы!$I$12),AND(Работа!$C18=Ответы!$K$4,Работа!$J18=Ответы!$L$12)),1,IF(Работа!$J18="нет","нет",IF(C18=0," ",0)))</f>
        <v>0</v>
      </c>
      <c r="K18" s="114">
        <f>IF(OR(AND(Работа!$C18=Ответы!$B$4,Работа!$K18=Ответы!$C$13),AND(Работа!$C18=Ответы!$E$4,Работа!$K18=Ответы!$F$13),AND(Работа!$C18=Ответы!$H$4,Работа!$K18=Ответы!$I$13),AND(Работа!$C18=Ответы!$K$4,Работа!$K18=Ответы!$L$13)),1,IF(Работа!$K18="нет","нет",IF(C18=0," ",0)))</f>
        <v>0</v>
      </c>
      <c r="L18" s="114">
        <f>IF(OR(AND(Работа!$C18=Ответы!$B$4,Работа!$L18=Ответы!$C$14),AND(Работа!$C18=Ответы!$E$4,Работа!$L18=Ответы!$F$14),AND(Работа!$C18=Ответы!$H$4,Работа!$L18=Ответы!$I$14),AND(Работа!$C18=Ответы!$K$4,Работа!$L18=Ответы!$L$14)),1,IF(Работа!$L18="нет","нет",IF(C18=0," ",0)))</f>
        <v>1</v>
      </c>
      <c r="M18" s="114">
        <f>IF(OR(AND(Работа!$C18=Ответы!$B$4,Работа!$M18=Ответы!$C$15),AND(Работа!$C18=Ответы!$E$4,Работа!$M18=Ответы!$F$15),AND(Работа!$C18=Ответы!$H$4,Работа!$M18=Ответы!$I$15),AND(Работа!$C18=Ответы!$K$4,Работа!$M18=Ответы!$L$15)),1,IF(Работа!$M18="нет","нет",IF(C18=0," ",0)))</f>
        <v>1</v>
      </c>
      <c r="N18" s="114">
        <f>IF(OR(AND(Работа!$C18=Ответы!$B$4,Работа!$N18=Ответы!$C$16),AND(Работа!$C18=Ответы!$E$4,Работа!$N18=Ответы!$F$16),AND(Работа!$C18=Ответы!$H$4,Работа!$N18=Ответы!$I$16),AND(Работа!$C18=Ответы!$K$4,Работа!$N18=Ответы!$L$16)),1,IF(Работа!$N18="нет","нет",IF(C18=0," ",0)))</f>
        <v>0</v>
      </c>
      <c r="O18" s="114">
        <f>IF(OR(AND(Работа!$C18=Ответы!$B$4,Работа!$O18=Ответы!$C$17),AND(Работа!$C18=Ответы!$E$4,Работа!$O18=Ответы!$F$17),AND(Работа!$C18=Ответы!$H$4,Работа!$O18=Ответы!$I$17),AND(Работа!$C18=Ответы!$K$4,Работа!$O18=Ответы!$L$17)),1,IF(Работа!$O18="нет","нет",IF(C18=0," ",0)))</f>
        <v>0</v>
      </c>
      <c r="P18" s="114">
        <f>IF(OR(AND(Работа!$C18=Ответы!$B$4,Работа!$P18=Ответы!$C$18),AND(Работа!$C18=Ответы!$E$4,Работа!$P18=Ответы!$F$18),AND(Работа!$C18=Ответы!$H$4,Работа!$P18=Ответы!$I$18),AND(Работа!$C18=Ответы!$K$4,Работа!$P18=Ответы!$L$18)),1,IF(Работа!$P18="нет","нет",IF(C18=0," ",0)))</f>
        <v>1</v>
      </c>
      <c r="Q18" s="114">
        <f>IF(OR(AND(Работа!$C18=Ответы!$B$4,Работа!$Q18=Ответы!$C$19),AND(Работа!$C18=Ответы!$E$4,Работа!$Q18=Ответы!$F$19),AND(Работа!$C18=Ответы!$H$4,Работа!$Q18=Ответы!$I$19),AND(Работа!$C18=Ответы!$K$4,Работа!$Q18=Ответы!$L$19)),1,IF(Работа!$Q18="нет","нет",IF(C18=0," ",0)))</f>
        <v>0</v>
      </c>
      <c r="R18" s="114">
        <f>IF(OR(AND(Работа!$C18=Ответы!$B$4,Работа!$R18=Ответы!$C$20),AND(Работа!$C18=Ответы!$E$4,Работа!$R18=Ответы!$F$20),AND(Работа!$C18=Ответы!$H$4,Работа!$R18=Ответы!$I$20),AND(Работа!$C18=Ответы!$K$4,Работа!$R18=Ответы!$L$20)),1,IF(Работа!$R18="нет","нет",IF(C18=0," ",0)))</f>
        <v>0</v>
      </c>
      <c r="S18" s="114" t="str">
        <f>IF(OR(AND(Работа!$C18=Ответы!$B$4,Работа!$S18=Ответы!$C$21),AND(Работа!$C18=Ответы!$E$4,Работа!$S18=Ответы!$F$21),AND(Работа!$C18=Ответы!$H$4,Работа!$S18=Ответы!$I$21),AND(Работа!$C18=Ответы!$K$4,Работа!$S18=Ответы!$L$21)),1,IF(Работа!$S18="нет","нет",IF(C18=0," ",0)))</f>
        <v>нет</v>
      </c>
      <c r="T18" s="114">
        <f>IF(OR(AND(Работа!$C18=Ответы!$B$4,Работа!$T18=Ответы!$C$22),AND(Работа!$C18=Ответы!$E$4,Работа!$T18=Ответы!$F$22),AND(Работа!$C18=Ответы!$H$4,Работа!$T18=Ответы!$I$22),AND(Работа!$C18=Ответы!$K$4,Работа!$T18=Ответы!$L$22)),1,IF(Работа!$T18="нет","нет",IF(C18=0," ",0)))</f>
        <v>1</v>
      </c>
      <c r="U18" s="114">
        <f>IF(OR(AND(Работа!$C18=Ответы!$B$4,Работа!$U18=Ответы!$C$23),AND(Работа!$C18=Ответы!$E$4,Работа!$U18=Ответы!$F$23),AND(Работа!$C18=Ответы!$H$4,Работа!$U18=Ответы!$I$23),AND(Работа!$C18=Ответы!$K$4,Работа!$U18=Ответы!$L$23)),1,IF(Работа!$U18="нет","нет",IF(C18=0," ",0)))</f>
        <v>0</v>
      </c>
      <c r="V18" s="114">
        <f>IF(C18=0," ",Работа!$V18)</f>
        <v>1</v>
      </c>
      <c r="W18" s="114" t="str">
        <f>IF(OR(AND(Работа!$C18=Ответы!$B$4,Работа!$W18=Ответы!$C$25),AND(Работа!$C18=Ответы!$E$4,Работа!$W18=Ответы!$F$25),AND(Работа!$C18=Ответы!$H$4,Работа!$W18=Ответы!$I$25),AND(Работа!$C18=Ответы!$K$4,Работа!$W18=Ответы!$L$25)),1,IF(Работа!$W18="нет","нет",IF(C18=0," ",0)))</f>
        <v>нет</v>
      </c>
      <c r="X18" s="114">
        <f t="shared" si="4"/>
        <v>8</v>
      </c>
      <c r="Y18" s="115">
        <f t="shared" si="0"/>
        <v>3</v>
      </c>
      <c r="Z18" s="116">
        <f t="shared" si="1"/>
        <v>0.4</v>
      </c>
      <c r="AA18" s="73">
        <f>COUNTIF($X$2:$X$31,A18)/Список!$D$6</f>
        <v>0</v>
      </c>
      <c r="AB18" s="118">
        <f t="shared" si="2"/>
        <v>0.4375</v>
      </c>
      <c r="AC18" s="118">
        <f t="shared" si="3"/>
        <v>0.25</v>
      </c>
      <c r="AD18" s="118"/>
      <c r="AE18" s="118"/>
      <c r="AF18" s="118"/>
      <c r="AG18" s="1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</row>
    <row r="19" spans="1:47" ht="18.75" x14ac:dyDescent="0.3">
      <c r="A19" s="30">
        <v>18</v>
      </c>
      <c r="B19" s="113">
        <f>Список!D26</f>
        <v>18</v>
      </c>
      <c r="C19" s="17">
        <f>Список!E26</f>
        <v>4</v>
      </c>
      <c r="D19" s="114">
        <f>IF(OR(AND(Работа!$C19=Ответы!$B$4,Работа!$D19=Ответы!$C$6),AND(Работа!$C19=Ответы!$E$4,Работа!$D19=Ответы!$F$6),AND(Работа!$C19=Ответы!$H$4,Работа!$D19=Ответы!$I$6),AND(Работа!$C19=Ответы!$K$4,Работа!$D19=Ответы!$L$6)),1,IF(Работа!$D19="нет","нет",IF(C19=0," ",0)))</f>
        <v>0</v>
      </c>
      <c r="E19" s="114">
        <f>IF(OR(AND(Работа!$C19=Ответы!$B$4,Работа!$E19=Ответы!$C$7),AND(Работа!$C19=Ответы!$E$4,Работа!$E19=Ответы!$F$7),AND(Работа!$C19=Ответы!$H$4,Работа!$E19=Ответы!$I$7),AND(Работа!$C19=Ответы!$K$4,Работа!$E19=Ответы!$L$7)),1,IF(Работа!$E19="нет","нет",IF(C19=0," ",0)))</f>
        <v>1</v>
      </c>
      <c r="F19" s="114">
        <f>IF(OR(AND(Работа!$C19=Ответы!$B$4,Работа!$F19=Ответы!$C$8),AND(Работа!$C19=Ответы!$E$4,Работа!$F19=Ответы!$F$8),AND(Работа!$C19=Ответы!$H$4,Работа!$F19=Ответы!$I$8),AND(Работа!$C19=Ответы!$K$4,Работа!$F19=Ответы!$L$8)),1,IF(Работа!$F19="нет","нет",IF(C19=0," ",0)))</f>
        <v>0</v>
      </c>
      <c r="G19" s="114" t="str">
        <f>IF(OR(AND(Работа!$C19=Ответы!$B$4,Работа!$G19=Ответы!$C$9),AND(Работа!$C19=Ответы!$E$4,Работа!$G19=Ответы!$F$9),AND(Работа!$C19=Ответы!$H$4,Работа!$G19=Ответы!$I$9),AND(Работа!$C19=Ответы!$K$4,Работа!$G19=Ответы!$L$9)),1,IF(Работа!$G19="нет","нет",IF(C19=0," ",0)))</f>
        <v>нет</v>
      </c>
      <c r="H19" s="114">
        <f>IF(OR(AND(Работа!$C19=Ответы!$B$4,Работа!$H19=Ответы!$C$10),AND(Работа!$C19=Ответы!$E$4,Работа!$H19=Ответы!$F$10),AND(Работа!$C19=Ответы!$H$4,Работа!$H19=Ответы!$I$10),AND(Работа!$C19=Ответы!$K$4,Работа!$H19=Ответы!$L$10)),1,IF(Работа!$H19="нет","нет",IF(C19=0," ",0)))</f>
        <v>0</v>
      </c>
      <c r="I19" s="114">
        <f>IF(OR(AND(Работа!$C19=Ответы!$B$4,Работа!$I19=Ответы!$C$11),AND(Работа!$C19=Ответы!$E$4,Работа!$I19=Ответы!$F$11),AND(Работа!$C19=Ответы!$H$4,Работа!$I19=Ответы!$I$11),AND(Работа!$C19=Ответы!$K$4,Работа!$I19=Ответы!$L$11)),1,IF(Работа!$I19="нет","нет",IF(C19=0," ",0)))</f>
        <v>0</v>
      </c>
      <c r="J19" s="114">
        <f>IF(OR(AND(Работа!$C19=Ответы!$B$4,Работа!$J19=Ответы!$C$12),AND(Работа!$C19=Ответы!$E$4,Работа!$J19=Ответы!$F$12),AND(Работа!$C19=Ответы!$H$4,Работа!$J19=Ответы!$I$12),AND(Работа!$C19=Ответы!$K$4,Работа!$J19=Ответы!$L$12)),1,IF(Работа!$J19="нет","нет",IF(C19=0," ",0)))</f>
        <v>0</v>
      </c>
      <c r="K19" s="114">
        <f>IF(OR(AND(Работа!$C19=Ответы!$B$4,Работа!$K19=Ответы!$C$13),AND(Работа!$C19=Ответы!$E$4,Работа!$K19=Ответы!$F$13),AND(Работа!$C19=Ответы!$H$4,Работа!$K19=Ответы!$I$13),AND(Работа!$C19=Ответы!$K$4,Работа!$K19=Ответы!$L$13)),1,IF(Работа!$K19="нет","нет",IF(C19=0," ",0)))</f>
        <v>1</v>
      </c>
      <c r="L19" s="114">
        <f>IF(OR(AND(Работа!$C19=Ответы!$B$4,Работа!$L19=Ответы!$C$14),AND(Работа!$C19=Ответы!$E$4,Работа!$L19=Ответы!$F$14),AND(Работа!$C19=Ответы!$H$4,Работа!$L19=Ответы!$I$14),AND(Работа!$C19=Ответы!$K$4,Работа!$L19=Ответы!$L$14)),1,IF(Работа!$L19="нет","нет",IF(C19=0," ",0)))</f>
        <v>1</v>
      </c>
      <c r="M19" s="114">
        <f>IF(OR(AND(Работа!$C19=Ответы!$B$4,Работа!$M19=Ответы!$C$15),AND(Работа!$C19=Ответы!$E$4,Работа!$M19=Ответы!$F$15),AND(Работа!$C19=Ответы!$H$4,Работа!$M19=Ответы!$I$15),AND(Работа!$C19=Ответы!$K$4,Работа!$M19=Ответы!$L$15)),1,IF(Работа!$M19="нет","нет",IF(C19=0," ",0)))</f>
        <v>1</v>
      </c>
      <c r="N19" s="114">
        <f>IF(OR(AND(Работа!$C19=Ответы!$B$4,Работа!$N19=Ответы!$C$16),AND(Работа!$C19=Ответы!$E$4,Работа!$N19=Ответы!$F$16),AND(Работа!$C19=Ответы!$H$4,Работа!$N19=Ответы!$I$16),AND(Работа!$C19=Ответы!$K$4,Работа!$N19=Ответы!$L$16)),1,IF(Работа!$N19="нет","нет",IF(C19=0," ",0)))</f>
        <v>1</v>
      </c>
      <c r="O19" s="114">
        <f>IF(OR(AND(Работа!$C19=Ответы!$B$4,Работа!$O19=Ответы!$C$17),AND(Работа!$C19=Ответы!$E$4,Работа!$O19=Ответы!$F$17),AND(Работа!$C19=Ответы!$H$4,Работа!$O19=Ответы!$I$17),AND(Работа!$C19=Ответы!$K$4,Работа!$O19=Ответы!$L$17)),1,IF(Работа!$O19="нет","нет",IF(C19=0," ",0)))</f>
        <v>1</v>
      </c>
      <c r="P19" s="114">
        <f>IF(OR(AND(Работа!$C19=Ответы!$B$4,Работа!$P19=Ответы!$C$18),AND(Работа!$C19=Ответы!$E$4,Работа!$P19=Ответы!$F$18),AND(Работа!$C19=Ответы!$H$4,Работа!$P19=Ответы!$I$18),AND(Работа!$C19=Ответы!$K$4,Работа!$P19=Ответы!$L$18)),1,IF(Работа!$P19="нет","нет",IF(C19=0," ",0)))</f>
        <v>0</v>
      </c>
      <c r="Q19" s="114">
        <f>IF(OR(AND(Работа!$C19=Ответы!$B$4,Работа!$Q19=Ответы!$C$19),AND(Работа!$C19=Ответы!$E$4,Работа!$Q19=Ответы!$F$19),AND(Работа!$C19=Ответы!$H$4,Работа!$Q19=Ответы!$I$19),AND(Работа!$C19=Ответы!$K$4,Работа!$Q19=Ответы!$L$19)),1,IF(Работа!$Q19="нет","нет",IF(C19=0," ",0)))</f>
        <v>0</v>
      </c>
      <c r="R19" s="114">
        <f>IF(OR(AND(Работа!$C19=Ответы!$B$4,Работа!$R19=Ответы!$C$20),AND(Работа!$C19=Ответы!$E$4,Работа!$R19=Ответы!$F$20),AND(Работа!$C19=Ответы!$H$4,Работа!$R19=Ответы!$I$20),AND(Работа!$C19=Ответы!$K$4,Работа!$R19=Ответы!$L$20)),1,IF(Работа!$R19="нет","нет",IF(C19=0," ",0)))</f>
        <v>0</v>
      </c>
      <c r="S19" s="114">
        <f>IF(OR(AND(Работа!$C19=Ответы!$B$4,Работа!$S19=Ответы!$C$21),AND(Работа!$C19=Ответы!$E$4,Работа!$S19=Ответы!$F$21),AND(Работа!$C19=Ответы!$H$4,Работа!$S19=Ответы!$I$21),AND(Работа!$C19=Ответы!$K$4,Работа!$S19=Ответы!$L$21)),1,IF(Работа!$S19="нет","нет",IF(C19=0," ",0)))</f>
        <v>0</v>
      </c>
      <c r="T19" s="114">
        <f>IF(OR(AND(Работа!$C19=Ответы!$B$4,Работа!$T19=Ответы!$C$22),AND(Работа!$C19=Ответы!$E$4,Работа!$T19=Ответы!$F$22),AND(Работа!$C19=Ответы!$H$4,Работа!$T19=Ответы!$I$22),AND(Работа!$C19=Ответы!$K$4,Работа!$T19=Ответы!$L$22)),1,IF(Работа!$T19="нет","нет",IF(C19=0," ",0)))</f>
        <v>1</v>
      </c>
      <c r="U19" s="114">
        <f>IF(OR(AND(Работа!$C19=Ответы!$B$4,Работа!$U19=Ответы!$C$23),AND(Работа!$C19=Ответы!$E$4,Работа!$U19=Ответы!$F$23),AND(Работа!$C19=Ответы!$H$4,Работа!$U19=Ответы!$I$23),AND(Работа!$C19=Ответы!$K$4,Работа!$U19=Ответы!$L$23)),1,IF(Работа!$U19="нет","нет",IF(C19=0," ",0)))</f>
        <v>0</v>
      </c>
      <c r="V19" s="114">
        <f>IF(C19=0," ",Работа!$V19)</f>
        <v>0</v>
      </c>
      <c r="W19" s="114">
        <f>IF(OR(AND(Работа!$C19=Ответы!$B$4,Работа!$W19=Ответы!$C$25),AND(Работа!$C19=Ответы!$E$4,Работа!$W19=Ответы!$F$25),AND(Работа!$C19=Ответы!$H$4,Работа!$W19=Ответы!$I$25),AND(Работа!$C19=Ответы!$K$4,Работа!$W19=Ответы!$L$25)),1,IF(Работа!$W19="нет","нет",IF(C19=0," ",0)))</f>
        <v>0</v>
      </c>
      <c r="X19" s="114">
        <f t="shared" si="4"/>
        <v>7</v>
      </c>
      <c r="Y19" s="115">
        <f t="shared" si="0"/>
        <v>3</v>
      </c>
      <c r="Z19" s="116">
        <f t="shared" si="1"/>
        <v>0.35</v>
      </c>
      <c r="AA19" s="73">
        <f>COUNTIF($X$2:$X$31,A19)/Список!$D$6</f>
        <v>0</v>
      </c>
      <c r="AB19" s="118">
        <f t="shared" si="2"/>
        <v>0.375</v>
      </c>
      <c r="AC19" s="118">
        <f t="shared" si="3"/>
        <v>0.25</v>
      </c>
      <c r="AD19" s="118"/>
      <c r="AE19" s="118"/>
      <c r="AF19" s="118"/>
      <c r="AG19" s="1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</row>
    <row r="20" spans="1:47" ht="18.75" x14ac:dyDescent="0.3">
      <c r="A20" s="30">
        <v>19</v>
      </c>
      <c r="B20" s="113">
        <f>Список!D27</f>
        <v>0</v>
      </c>
      <c r="C20" s="17">
        <f>Список!E27</f>
        <v>0</v>
      </c>
      <c r="D20" s="114" t="str">
        <f>IF(OR(AND(Работа!$C20=Ответы!$B$4,Работа!$D20=Ответы!$C$6),AND(Работа!$C20=Ответы!$E$4,Работа!$D20=Ответы!$F$6),AND(Работа!$C20=Ответы!$H$4,Работа!$D20=Ответы!$I$6),AND(Работа!$C20=Ответы!$K$4,Работа!$D20=Ответы!$L$6)),1,IF(Работа!$D20="нет","нет",IF(C20=0," ",0)))</f>
        <v xml:space="preserve"> </v>
      </c>
      <c r="E20" s="114" t="str">
        <f>IF(OR(AND(Работа!$C20=Ответы!$B$4,Работа!$E20=Ответы!$C$7),AND(Работа!$C20=Ответы!$E$4,Работа!$E20=Ответы!$F$7),AND(Работа!$C20=Ответы!$H$4,Работа!$E20=Ответы!$I$7),AND(Работа!$C20=Ответы!$K$4,Работа!$E20=Ответы!$L$7)),1,IF(Работа!$E20="нет","нет",IF(C20=0," ",0)))</f>
        <v xml:space="preserve"> </v>
      </c>
      <c r="F20" s="114" t="str">
        <f>IF(OR(AND(Работа!$C20=Ответы!$B$4,Работа!$F20=Ответы!$C$8),AND(Работа!$C20=Ответы!$E$4,Работа!$F20=Ответы!$F$8),AND(Работа!$C20=Ответы!$H$4,Работа!$F20=Ответы!$I$8),AND(Работа!$C20=Ответы!$K$4,Работа!$F20=Ответы!$L$8)),1,IF(Работа!$F20="нет","нет",IF(C20=0," ",0)))</f>
        <v xml:space="preserve"> </v>
      </c>
      <c r="G20" s="114" t="str">
        <f>IF(OR(AND(Работа!$C20=Ответы!$B$4,Работа!$G20=Ответы!$C$9),AND(Работа!$C20=Ответы!$E$4,Работа!$G20=Ответы!$F$9),AND(Работа!$C20=Ответы!$H$4,Работа!$G20=Ответы!$I$9),AND(Работа!$C20=Ответы!$K$4,Работа!$G20=Ответы!$L$9)),1,IF(Работа!$G20="нет","нет",IF(C20=0," ",0)))</f>
        <v xml:space="preserve"> </v>
      </c>
      <c r="H20" s="114" t="str">
        <f>IF(OR(AND(Работа!$C20=Ответы!$B$4,Работа!$H20=Ответы!$C$10),AND(Работа!$C20=Ответы!$E$4,Работа!$H20=Ответы!$F$10),AND(Работа!$C20=Ответы!$H$4,Работа!$H20=Ответы!$I$10),AND(Работа!$C20=Ответы!$K$4,Работа!$H20=Ответы!$L$10)),1,IF(Работа!$H20="нет","нет",IF(C20=0," ",0)))</f>
        <v xml:space="preserve"> </v>
      </c>
      <c r="I20" s="114" t="str">
        <f>IF(OR(AND(Работа!$C20=Ответы!$B$4,Работа!$I20=Ответы!$C$11),AND(Работа!$C20=Ответы!$E$4,Работа!$I20=Ответы!$F$11),AND(Работа!$C20=Ответы!$H$4,Работа!$I20=Ответы!$I$11),AND(Работа!$C20=Ответы!$K$4,Работа!$I20=Ответы!$L$11)),1,IF(Работа!$I20="нет","нет",IF(C20=0," ",0)))</f>
        <v xml:space="preserve"> </v>
      </c>
      <c r="J20" s="114" t="str">
        <f>IF(OR(AND(Работа!$C20=Ответы!$B$4,Работа!$J20=Ответы!$C$12),AND(Работа!$C20=Ответы!$E$4,Работа!$J20=Ответы!$F$12),AND(Работа!$C20=Ответы!$H$4,Работа!$J20=Ответы!$I$12),AND(Работа!$C20=Ответы!$K$4,Работа!$J20=Ответы!$L$12)),1,IF(Работа!$J20="нет","нет",IF(C20=0," ",0)))</f>
        <v xml:space="preserve"> </v>
      </c>
      <c r="K20" s="114" t="str">
        <f>IF(OR(AND(Работа!$C20=Ответы!$B$4,Работа!$K20=Ответы!$C$13),AND(Работа!$C20=Ответы!$E$4,Работа!$K20=Ответы!$F$13),AND(Работа!$C20=Ответы!$H$4,Работа!$K20=Ответы!$I$13),AND(Работа!$C20=Ответы!$K$4,Работа!$K20=Ответы!$L$13)),1,IF(Работа!$K20="нет","нет",IF(C20=0," ",0)))</f>
        <v xml:space="preserve"> </v>
      </c>
      <c r="L20" s="114" t="str">
        <f>IF(OR(AND(Работа!$C20=Ответы!$B$4,Работа!$L20=Ответы!$C$14),AND(Работа!$C20=Ответы!$E$4,Работа!$L20=Ответы!$F$14),AND(Работа!$C20=Ответы!$H$4,Работа!$L20=Ответы!$I$14),AND(Работа!$C20=Ответы!$K$4,Работа!$L20=Ответы!$L$14)),1,IF(Работа!$L20="нет","нет",IF(C20=0," ",0)))</f>
        <v xml:space="preserve"> </v>
      </c>
      <c r="M20" s="114" t="str">
        <f>IF(OR(AND(Работа!$C20=Ответы!$B$4,Работа!$M20=Ответы!$C$15),AND(Работа!$C20=Ответы!$E$4,Работа!$M20=Ответы!$F$15),AND(Работа!$C20=Ответы!$H$4,Работа!$M20=Ответы!$I$15),AND(Работа!$C20=Ответы!$K$4,Работа!$M20=Ответы!$L$15)),1,IF(Работа!$M20="нет","нет",IF(C20=0," ",0)))</f>
        <v xml:space="preserve"> </v>
      </c>
      <c r="N20" s="114" t="str">
        <f>IF(OR(AND(Работа!$C20=Ответы!$B$4,Работа!$N20=Ответы!$C$16),AND(Работа!$C20=Ответы!$E$4,Работа!$N20=Ответы!$F$16),AND(Работа!$C20=Ответы!$H$4,Работа!$N20=Ответы!$I$16),AND(Работа!$C20=Ответы!$K$4,Работа!$N20=Ответы!$L$16)),1,IF(Работа!$N20="нет","нет",IF(C20=0," ",0)))</f>
        <v xml:space="preserve"> </v>
      </c>
      <c r="O20" s="114" t="str">
        <f>IF(OR(AND(Работа!$C20=Ответы!$B$4,Работа!$O20=Ответы!$C$17),AND(Работа!$C20=Ответы!$E$4,Работа!$O20=Ответы!$F$17),AND(Работа!$C20=Ответы!$H$4,Работа!$O20=Ответы!$I$17),AND(Работа!$C20=Ответы!$K$4,Работа!$O20=Ответы!$L$17)),1,IF(Работа!$O20="нет","нет",IF(C20=0," ",0)))</f>
        <v xml:space="preserve"> </v>
      </c>
      <c r="P20" s="114" t="str">
        <f>IF(OR(AND(Работа!$C20=Ответы!$B$4,Работа!$P20=Ответы!$C$18),AND(Работа!$C20=Ответы!$E$4,Работа!$P20=Ответы!$F$18),AND(Работа!$C20=Ответы!$H$4,Работа!$P20=Ответы!$I$18),AND(Работа!$C20=Ответы!$K$4,Работа!$P20=Ответы!$L$18)),1,IF(Работа!$P20="нет","нет",IF(C20=0," ",0)))</f>
        <v xml:space="preserve"> </v>
      </c>
      <c r="Q20" s="114" t="str">
        <f>IF(OR(AND(Работа!$C20=Ответы!$B$4,Работа!$Q20=Ответы!$C$19),AND(Работа!$C20=Ответы!$E$4,Работа!$Q20=Ответы!$F$19),AND(Работа!$C20=Ответы!$H$4,Работа!$Q20=Ответы!$I$19),AND(Работа!$C20=Ответы!$K$4,Работа!$Q20=Ответы!$L$19)),1,IF(Работа!$Q20="нет","нет",IF(C20=0," ",0)))</f>
        <v xml:space="preserve"> </v>
      </c>
      <c r="R20" s="114" t="str">
        <f>IF(OR(AND(Работа!$C20=Ответы!$B$4,Работа!$R20=Ответы!$C$20),AND(Работа!$C20=Ответы!$E$4,Работа!$R20=Ответы!$F$20),AND(Работа!$C20=Ответы!$H$4,Работа!$R20=Ответы!$I$20),AND(Работа!$C20=Ответы!$K$4,Работа!$R20=Ответы!$L$20)),1,IF(Работа!$R20="нет","нет",IF(C20=0," ",0)))</f>
        <v xml:space="preserve"> </v>
      </c>
      <c r="S20" s="114" t="str">
        <f>IF(OR(AND(Работа!$C20=Ответы!$B$4,Работа!$S20=Ответы!$C$21),AND(Работа!$C20=Ответы!$E$4,Работа!$S20=Ответы!$F$21),AND(Работа!$C20=Ответы!$H$4,Работа!$S20=Ответы!$I$21),AND(Работа!$C20=Ответы!$K$4,Работа!$S20=Ответы!$L$21)),1,IF(Работа!$S20="нет","нет",IF(C20=0," ",0)))</f>
        <v xml:space="preserve"> </v>
      </c>
      <c r="T20" s="114" t="str">
        <f>IF(OR(AND(Работа!$C20=Ответы!$B$4,Работа!$T20=Ответы!$C$22),AND(Работа!$C20=Ответы!$E$4,Работа!$T20=Ответы!$F$22),AND(Работа!$C20=Ответы!$H$4,Работа!$T20=Ответы!$I$22),AND(Работа!$C20=Ответы!$K$4,Работа!$T20=Ответы!$L$22)),1,IF(Работа!$T20="нет","нет",IF(C20=0," ",0)))</f>
        <v xml:space="preserve"> </v>
      </c>
      <c r="U20" s="114" t="str">
        <f>IF(OR(AND(Работа!$C20=Ответы!$B$4,Работа!$U20=Ответы!$C$23),AND(Работа!$C20=Ответы!$E$4,Работа!$U20=Ответы!$F$23),AND(Работа!$C20=Ответы!$H$4,Работа!$U20=Ответы!$I$23),AND(Работа!$C20=Ответы!$K$4,Работа!$U20=Ответы!$L$23)),1,IF(Работа!$U20="нет","нет",IF(C20=0," ",0)))</f>
        <v xml:space="preserve"> </v>
      </c>
      <c r="V20" s="114" t="str">
        <f>IF(C20=0," ",Работа!$V20)</f>
        <v xml:space="preserve"> </v>
      </c>
      <c r="W20" s="114" t="str">
        <f>IF(OR(AND(Работа!$C20=Ответы!$B$4,Работа!$W20=Ответы!$C$25),AND(Работа!$C20=Ответы!$E$4,Работа!$W20=Ответы!$F$25),AND(Работа!$C20=Ответы!$H$4,Работа!$W20=Ответы!$I$25),AND(Работа!$C20=Ответы!$K$4,Работа!$W20=Ответы!$L$25)),1,IF(Работа!$W20="нет","нет",IF(C20=0," ",0)))</f>
        <v xml:space="preserve"> </v>
      </c>
      <c r="X20" s="114" t="str">
        <f t="shared" si="4"/>
        <v xml:space="preserve"> </v>
      </c>
      <c r="Y20" s="115" t="str">
        <f t="shared" si="0"/>
        <v xml:space="preserve"> </v>
      </c>
      <c r="Z20" s="116" t="str">
        <f t="shared" si="1"/>
        <v xml:space="preserve"> </v>
      </c>
      <c r="AA20" s="73">
        <f>COUNTIF($X$2:$X$31,A20)/Список!$D$6</f>
        <v>0</v>
      </c>
      <c r="AB20" s="118" t="str">
        <f t="shared" si="2"/>
        <v xml:space="preserve"> </v>
      </c>
      <c r="AC20" s="118" t="str">
        <f t="shared" si="3"/>
        <v xml:space="preserve"> </v>
      </c>
      <c r="AD20" s="118"/>
      <c r="AE20" s="118"/>
      <c r="AF20" s="118"/>
      <c r="AG20" s="1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</row>
    <row r="21" spans="1:47" ht="18.75" x14ac:dyDescent="0.3">
      <c r="A21" s="30">
        <v>20</v>
      </c>
      <c r="B21" s="113">
        <f>Список!D28</f>
        <v>0</v>
      </c>
      <c r="C21" s="17">
        <f>Список!E28</f>
        <v>0</v>
      </c>
      <c r="D21" s="114" t="str">
        <f>IF(OR(AND(Работа!$C21=Ответы!$B$4,Работа!$D21=Ответы!$C$6),AND(Работа!$C21=Ответы!$E$4,Работа!$D21=Ответы!$F$6),AND(Работа!$C21=Ответы!$H$4,Работа!$D21=Ответы!$I$6),AND(Работа!$C21=Ответы!$K$4,Работа!$D21=Ответы!$L$6)),1,IF(Работа!$D21="нет","нет",IF(C21=0," ",0)))</f>
        <v xml:space="preserve"> </v>
      </c>
      <c r="E21" s="114" t="str">
        <f>IF(OR(AND(Работа!$C21=Ответы!$B$4,Работа!$E21=Ответы!$C$7),AND(Работа!$C21=Ответы!$E$4,Работа!$E21=Ответы!$F$7),AND(Работа!$C21=Ответы!$H$4,Работа!$E21=Ответы!$I$7),AND(Работа!$C21=Ответы!$K$4,Работа!$E21=Ответы!$L$7)),1,IF(Работа!$E21="нет","нет",IF(C21=0," ",0)))</f>
        <v xml:space="preserve"> </v>
      </c>
      <c r="F21" s="114" t="str">
        <f>IF(OR(AND(Работа!$C21=Ответы!$B$4,Работа!$F21=Ответы!$C$8),AND(Работа!$C21=Ответы!$E$4,Работа!$F21=Ответы!$F$8),AND(Работа!$C21=Ответы!$H$4,Работа!$F21=Ответы!$I$8),AND(Работа!$C21=Ответы!$K$4,Работа!$F21=Ответы!$L$8)),1,IF(Работа!$F21="нет","нет",IF(C21=0," ",0)))</f>
        <v xml:space="preserve"> </v>
      </c>
      <c r="G21" s="114" t="str">
        <f>IF(OR(AND(Работа!$C21=Ответы!$B$4,Работа!$G21=Ответы!$C$9),AND(Работа!$C21=Ответы!$E$4,Работа!$G21=Ответы!$F$9),AND(Работа!$C21=Ответы!$H$4,Работа!$G21=Ответы!$I$9),AND(Работа!$C21=Ответы!$K$4,Работа!$G21=Ответы!$L$9)),1,IF(Работа!$G21="нет","нет",IF(C21=0," ",0)))</f>
        <v xml:space="preserve"> </v>
      </c>
      <c r="H21" s="114" t="str">
        <f>IF(OR(AND(Работа!$C21=Ответы!$B$4,Работа!$H21=Ответы!$C$10),AND(Работа!$C21=Ответы!$E$4,Работа!$H21=Ответы!$F$10),AND(Работа!$C21=Ответы!$H$4,Работа!$H21=Ответы!$I$10),AND(Работа!$C21=Ответы!$K$4,Работа!$H21=Ответы!$L$10)),1,IF(Работа!$H21="нет","нет",IF(C21=0," ",0)))</f>
        <v xml:space="preserve"> </v>
      </c>
      <c r="I21" s="114" t="str">
        <f>IF(OR(AND(Работа!$C21=Ответы!$B$4,Работа!$I21=Ответы!$C$11),AND(Работа!$C21=Ответы!$E$4,Работа!$I21=Ответы!$F$11),AND(Работа!$C21=Ответы!$H$4,Работа!$I21=Ответы!$I$11),AND(Работа!$C21=Ответы!$K$4,Работа!$I21=Ответы!$L$11)),1,IF(Работа!$I21="нет","нет",IF(C21=0," ",0)))</f>
        <v xml:space="preserve"> </v>
      </c>
      <c r="J21" s="114" t="str">
        <f>IF(OR(AND(Работа!$C21=Ответы!$B$4,Работа!$J21=Ответы!$C$12),AND(Работа!$C21=Ответы!$E$4,Работа!$J21=Ответы!$F$12),AND(Работа!$C21=Ответы!$H$4,Работа!$J21=Ответы!$I$12),AND(Работа!$C21=Ответы!$K$4,Работа!$J21=Ответы!$L$12)),1,IF(Работа!$J21="нет","нет",IF(C21=0," ",0)))</f>
        <v xml:space="preserve"> </v>
      </c>
      <c r="K21" s="114" t="str">
        <f>IF(OR(AND(Работа!$C21=Ответы!$B$4,Работа!$K21=Ответы!$C$13),AND(Работа!$C21=Ответы!$E$4,Работа!$K21=Ответы!$F$13),AND(Работа!$C21=Ответы!$H$4,Работа!$K21=Ответы!$I$13),AND(Работа!$C21=Ответы!$K$4,Работа!$K21=Ответы!$L$13)),1,IF(Работа!$K21="нет","нет",IF(C21=0," ",0)))</f>
        <v xml:space="preserve"> </v>
      </c>
      <c r="L21" s="114" t="str">
        <f>IF(OR(AND(Работа!$C21=Ответы!$B$4,Работа!$L21=Ответы!$C$14),AND(Работа!$C21=Ответы!$E$4,Работа!$L21=Ответы!$F$14),AND(Работа!$C21=Ответы!$H$4,Работа!$L21=Ответы!$I$14),AND(Работа!$C21=Ответы!$K$4,Работа!$L21=Ответы!$L$14)),1,IF(Работа!$L21="нет","нет",IF(C21=0," ",0)))</f>
        <v xml:space="preserve"> </v>
      </c>
      <c r="M21" s="114" t="str">
        <f>IF(OR(AND(Работа!$C21=Ответы!$B$4,Работа!$M21=Ответы!$C$15),AND(Работа!$C21=Ответы!$E$4,Работа!$M21=Ответы!$F$15),AND(Работа!$C21=Ответы!$H$4,Работа!$M21=Ответы!$I$15),AND(Работа!$C21=Ответы!$K$4,Работа!$M21=Ответы!$L$15)),1,IF(Работа!$M21="нет","нет",IF(C21=0," ",0)))</f>
        <v xml:space="preserve"> </v>
      </c>
      <c r="N21" s="114" t="str">
        <f>IF(OR(AND(Работа!$C21=Ответы!$B$4,Работа!$N21=Ответы!$C$16),AND(Работа!$C21=Ответы!$E$4,Работа!$N21=Ответы!$F$16),AND(Работа!$C21=Ответы!$H$4,Работа!$N21=Ответы!$I$16),AND(Работа!$C21=Ответы!$K$4,Работа!$N21=Ответы!$L$16)),1,IF(Работа!$N21="нет","нет",IF(C21=0," ",0)))</f>
        <v xml:space="preserve"> </v>
      </c>
      <c r="O21" s="114" t="str">
        <f>IF(OR(AND(Работа!$C21=Ответы!$B$4,Работа!$O21=Ответы!$C$17),AND(Работа!$C21=Ответы!$E$4,Работа!$O21=Ответы!$F$17),AND(Работа!$C21=Ответы!$H$4,Работа!$O21=Ответы!$I$17),AND(Работа!$C21=Ответы!$K$4,Работа!$O21=Ответы!$L$17)),1,IF(Работа!$O21="нет","нет",IF(C21=0," ",0)))</f>
        <v xml:space="preserve"> </v>
      </c>
      <c r="P21" s="114" t="str">
        <f>IF(OR(AND(Работа!$C21=Ответы!$B$4,Работа!$P21=Ответы!$C$18),AND(Работа!$C21=Ответы!$E$4,Работа!$P21=Ответы!$F$18),AND(Работа!$C21=Ответы!$H$4,Работа!$P21=Ответы!$I$18),AND(Работа!$C21=Ответы!$K$4,Работа!$P21=Ответы!$L$18)),1,IF(Работа!$P21="нет","нет",IF(C21=0," ",0)))</f>
        <v xml:space="preserve"> </v>
      </c>
      <c r="Q21" s="114" t="str">
        <f>IF(OR(AND(Работа!$C21=Ответы!$B$4,Работа!$Q21=Ответы!$C$19),AND(Работа!$C21=Ответы!$E$4,Работа!$Q21=Ответы!$F$19),AND(Работа!$C21=Ответы!$H$4,Работа!$Q21=Ответы!$I$19),AND(Работа!$C21=Ответы!$K$4,Работа!$Q21=Ответы!$L$19)),1,IF(Работа!$Q21="нет","нет",IF(C21=0," ",0)))</f>
        <v xml:space="preserve"> </v>
      </c>
      <c r="R21" s="114" t="str">
        <f>IF(OR(AND(Работа!$C21=Ответы!$B$4,Работа!$R21=Ответы!$C$20),AND(Работа!$C21=Ответы!$E$4,Работа!$R21=Ответы!$F$20),AND(Работа!$C21=Ответы!$H$4,Работа!$R21=Ответы!$I$20),AND(Работа!$C21=Ответы!$K$4,Работа!$R21=Ответы!$L$20)),1,IF(Работа!$R21="нет","нет",IF(C21=0," ",0)))</f>
        <v xml:space="preserve"> </v>
      </c>
      <c r="S21" s="114" t="str">
        <f>IF(OR(AND(Работа!$C21=Ответы!$B$4,Работа!$S21=Ответы!$C$21),AND(Работа!$C21=Ответы!$E$4,Работа!$S21=Ответы!$F$21),AND(Работа!$C21=Ответы!$H$4,Работа!$S21=Ответы!$I$21),AND(Работа!$C21=Ответы!$K$4,Работа!$S21=Ответы!$L$21)),1,IF(Работа!$S21="нет","нет",IF(C21=0," ",0)))</f>
        <v xml:space="preserve"> </v>
      </c>
      <c r="T21" s="114" t="str">
        <f>IF(OR(AND(Работа!$C21=Ответы!$B$4,Работа!$T21=Ответы!$C$22),AND(Работа!$C21=Ответы!$E$4,Работа!$T21=Ответы!$F$22),AND(Работа!$C21=Ответы!$H$4,Работа!$T21=Ответы!$I$22),AND(Работа!$C21=Ответы!$K$4,Работа!$T21=Ответы!$L$22)),1,IF(Работа!$T21="нет","нет",IF(C21=0," ",0)))</f>
        <v xml:space="preserve"> </v>
      </c>
      <c r="U21" s="114" t="str">
        <f>IF(OR(AND(Работа!$C21=Ответы!$B$4,Работа!$U21=Ответы!$C$23),AND(Работа!$C21=Ответы!$E$4,Работа!$U21=Ответы!$F$23),AND(Работа!$C21=Ответы!$H$4,Работа!$U21=Ответы!$I$23),AND(Работа!$C21=Ответы!$K$4,Работа!$U21=Ответы!$L$23)),1,IF(Работа!$U21="нет","нет",IF(C21=0," ",0)))</f>
        <v xml:space="preserve"> </v>
      </c>
      <c r="V21" s="114" t="str">
        <f>IF(C21=0," ",Работа!$V21)</f>
        <v xml:space="preserve"> </v>
      </c>
      <c r="W21" s="114" t="str">
        <f>IF(OR(AND(Работа!$C21=Ответы!$B$4,Работа!$W21=Ответы!$C$25),AND(Работа!$C21=Ответы!$E$4,Работа!$W21=Ответы!$F$25),AND(Работа!$C21=Ответы!$H$4,Работа!$W21=Ответы!$I$25),AND(Работа!$C21=Ответы!$K$4,Работа!$W21=Ответы!$L$25)),1,IF(Работа!$W21="нет","нет",IF(C21=0," ",0)))</f>
        <v xml:space="preserve"> </v>
      </c>
      <c r="X21" s="114" t="str">
        <f t="shared" si="4"/>
        <v xml:space="preserve"> </v>
      </c>
      <c r="Y21" s="115" t="str">
        <f t="shared" si="0"/>
        <v xml:space="preserve"> </v>
      </c>
      <c r="Z21" s="116" t="str">
        <f t="shared" si="1"/>
        <v xml:space="preserve"> </v>
      </c>
      <c r="AA21" s="73">
        <f>COUNTIF($X$2:$X$31,A21)/Список!$D$6</f>
        <v>0</v>
      </c>
      <c r="AB21" s="118" t="str">
        <f t="shared" si="2"/>
        <v xml:space="preserve"> </v>
      </c>
      <c r="AC21" s="118" t="str">
        <f t="shared" si="3"/>
        <v xml:space="preserve"> </v>
      </c>
      <c r="AD21" s="118"/>
      <c r="AE21" s="118"/>
      <c r="AF21" s="118"/>
      <c r="AG21" s="1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</row>
    <row r="22" spans="1:47" ht="18.75" x14ac:dyDescent="0.3">
      <c r="A22" s="30">
        <v>21</v>
      </c>
      <c r="B22" s="113">
        <f>Список!D29</f>
        <v>0</v>
      </c>
      <c r="C22" s="17">
        <f>Список!E29</f>
        <v>0</v>
      </c>
      <c r="D22" s="114" t="str">
        <f>IF(OR(AND(Работа!$C22=Ответы!$B$4,Работа!$D22=Ответы!$C$6),AND(Работа!$C22=Ответы!$E$4,Работа!$D22=Ответы!$F$6),AND(Работа!$C22=Ответы!$H$4,Работа!$D22=Ответы!$I$6),AND(Работа!$C22=Ответы!$K$4,Работа!$D22=Ответы!$L$6)),1,IF(Работа!$D22="нет","нет",IF(C22=0," ",0)))</f>
        <v xml:space="preserve"> </v>
      </c>
      <c r="E22" s="114" t="str">
        <f>IF(OR(AND(Работа!$C22=Ответы!$B$4,Работа!$E22=Ответы!$C$7),AND(Работа!$C22=Ответы!$E$4,Работа!$E22=Ответы!$F$7),AND(Работа!$C22=Ответы!$H$4,Работа!$E22=Ответы!$I$7),AND(Работа!$C22=Ответы!$K$4,Работа!$E22=Ответы!$L$7)),1,IF(Работа!$E22="нет","нет",IF(C22=0," ",0)))</f>
        <v xml:space="preserve"> </v>
      </c>
      <c r="F22" s="114" t="str">
        <f>IF(OR(AND(Работа!$C22=Ответы!$B$4,Работа!$F22=Ответы!$C$8),AND(Работа!$C22=Ответы!$E$4,Работа!$F22=Ответы!$F$8),AND(Работа!$C22=Ответы!$H$4,Работа!$F22=Ответы!$I$8),AND(Работа!$C22=Ответы!$K$4,Работа!$F22=Ответы!$L$8)),1,IF(Работа!$F22="нет","нет",IF(C22=0," ",0)))</f>
        <v xml:space="preserve"> </v>
      </c>
      <c r="G22" s="114" t="str">
        <f>IF(OR(AND(Работа!$C22=Ответы!$B$4,Работа!$G22=Ответы!$C$9),AND(Работа!$C22=Ответы!$E$4,Работа!$G22=Ответы!$F$9),AND(Работа!$C22=Ответы!$H$4,Работа!$G22=Ответы!$I$9),AND(Работа!$C22=Ответы!$K$4,Работа!$G22=Ответы!$L$9)),1,IF(Работа!$G22="нет","нет",IF(C22=0," ",0)))</f>
        <v xml:space="preserve"> </v>
      </c>
      <c r="H22" s="114" t="str">
        <f>IF(OR(AND(Работа!$C22=Ответы!$B$4,Работа!$H22=Ответы!$C$10),AND(Работа!$C22=Ответы!$E$4,Работа!$H22=Ответы!$F$10),AND(Работа!$C22=Ответы!$H$4,Работа!$H22=Ответы!$I$10),AND(Работа!$C22=Ответы!$K$4,Работа!$H22=Ответы!$L$10)),1,IF(Работа!$H22="нет","нет",IF(C22=0," ",0)))</f>
        <v xml:space="preserve"> </v>
      </c>
      <c r="I22" s="114" t="str">
        <f>IF(OR(AND(Работа!$C22=Ответы!$B$4,Работа!$I22=Ответы!$C$11),AND(Работа!$C22=Ответы!$E$4,Работа!$I22=Ответы!$F$11),AND(Работа!$C22=Ответы!$H$4,Работа!$I22=Ответы!$I$11),AND(Работа!$C22=Ответы!$K$4,Работа!$I22=Ответы!$L$11)),1,IF(Работа!$I22="нет","нет",IF(C22=0," ",0)))</f>
        <v xml:space="preserve"> </v>
      </c>
      <c r="J22" s="114" t="str">
        <f>IF(OR(AND(Работа!$C22=Ответы!$B$4,Работа!$J22=Ответы!$C$12),AND(Работа!$C22=Ответы!$E$4,Работа!$J22=Ответы!$F$12),AND(Работа!$C22=Ответы!$H$4,Работа!$J22=Ответы!$I$12),AND(Работа!$C22=Ответы!$K$4,Работа!$J22=Ответы!$L$12)),1,IF(Работа!$J22="нет","нет",IF(C22=0," ",0)))</f>
        <v xml:space="preserve"> </v>
      </c>
      <c r="K22" s="114" t="str">
        <f>IF(OR(AND(Работа!$C22=Ответы!$B$4,Работа!$K22=Ответы!$C$13),AND(Работа!$C22=Ответы!$E$4,Работа!$K22=Ответы!$F$13),AND(Работа!$C22=Ответы!$H$4,Работа!$K22=Ответы!$I$13),AND(Работа!$C22=Ответы!$K$4,Работа!$K22=Ответы!$L$13)),1,IF(Работа!$K22="нет","нет",IF(C22=0," ",0)))</f>
        <v xml:space="preserve"> </v>
      </c>
      <c r="L22" s="114" t="str">
        <f>IF(OR(AND(Работа!$C22=Ответы!$B$4,Работа!$L22=Ответы!$C$14),AND(Работа!$C22=Ответы!$E$4,Работа!$L22=Ответы!$F$14),AND(Работа!$C22=Ответы!$H$4,Работа!$L22=Ответы!$I$14),AND(Работа!$C22=Ответы!$K$4,Работа!$L22=Ответы!$L$14)),1,IF(Работа!$L22="нет","нет",IF(C22=0," ",0)))</f>
        <v xml:space="preserve"> </v>
      </c>
      <c r="M22" s="114" t="str">
        <f>IF(OR(AND(Работа!$C22=Ответы!$B$4,Работа!$M22=Ответы!$C$15),AND(Работа!$C22=Ответы!$E$4,Работа!$M22=Ответы!$F$15),AND(Работа!$C22=Ответы!$H$4,Работа!$M22=Ответы!$I$15),AND(Работа!$C22=Ответы!$K$4,Работа!$M22=Ответы!$L$15)),1,IF(Работа!$M22="нет","нет",IF(C22=0," ",0)))</f>
        <v xml:space="preserve"> </v>
      </c>
      <c r="N22" s="114" t="str">
        <f>IF(OR(AND(Работа!$C22=Ответы!$B$4,Работа!$N22=Ответы!$C$16),AND(Работа!$C22=Ответы!$E$4,Работа!$N22=Ответы!$F$16),AND(Работа!$C22=Ответы!$H$4,Работа!$N22=Ответы!$I$16),AND(Работа!$C22=Ответы!$K$4,Работа!$N22=Ответы!$L$16)),1,IF(Работа!$N22="нет","нет",IF(C22=0," ",0)))</f>
        <v xml:space="preserve"> </v>
      </c>
      <c r="O22" s="114" t="str">
        <f>IF(OR(AND(Работа!$C22=Ответы!$B$4,Работа!$O22=Ответы!$C$17),AND(Работа!$C22=Ответы!$E$4,Работа!$O22=Ответы!$F$17),AND(Работа!$C22=Ответы!$H$4,Работа!$O22=Ответы!$I$17),AND(Работа!$C22=Ответы!$K$4,Работа!$O22=Ответы!$L$17)),1,IF(Работа!$O22="нет","нет",IF(C22=0," ",0)))</f>
        <v xml:space="preserve"> </v>
      </c>
      <c r="P22" s="114" t="str">
        <f>IF(OR(AND(Работа!$C22=Ответы!$B$4,Работа!$P22=Ответы!$C$18),AND(Работа!$C22=Ответы!$E$4,Работа!$P22=Ответы!$F$18),AND(Работа!$C22=Ответы!$H$4,Работа!$P22=Ответы!$I$18),AND(Работа!$C22=Ответы!$K$4,Работа!$P22=Ответы!$L$18)),1,IF(Работа!$P22="нет","нет",IF(C22=0," ",0)))</f>
        <v xml:space="preserve"> </v>
      </c>
      <c r="Q22" s="114" t="str">
        <f>IF(OR(AND(Работа!$C22=Ответы!$B$4,Работа!$Q22=Ответы!$C$19),AND(Работа!$C22=Ответы!$E$4,Работа!$Q22=Ответы!$F$19),AND(Работа!$C22=Ответы!$H$4,Работа!$Q22=Ответы!$I$19),AND(Работа!$C22=Ответы!$K$4,Работа!$Q22=Ответы!$L$19)),1,IF(Работа!$Q22="нет","нет",IF(C22=0," ",0)))</f>
        <v xml:space="preserve"> </v>
      </c>
      <c r="R22" s="114" t="str">
        <f>IF(OR(AND(Работа!$C22=Ответы!$B$4,Работа!$R22=Ответы!$C$20),AND(Работа!$C22=Ответы!$E$4,Работа!$R22=Ответы!$F$20),AND(Работа!$C22=Ответы!$H$4,Работа!$R22=Ответы!$I$20),AND(Работа!$C22=Ответы!$K$4,Работа!$R22=Ответы!$L$20)),1,IF(Работа!$R22="нет","нет",IF(C22=0," ",0)))</f>
        <v xml:space="preserve"> </v>
      </c>
      <c r="S22" s="114" t="str">
        <f>IF(OR(AND(Работа!$C22=Ответы!$B$4,Работа!$S22=Ответы!$C$21),AND(Работа!$C22=Ответы!$E$4,Работа!$S22=Ответы!$F$21),AND(Работа!$C22=Ответы!$H$4,Работа!$S22=Ответы!$I$21),AND(Работа!$C22=Ответы!$K$4,Работа!$S22=Ответы!$L$21)),1,IF(Работа!$S22="нет","нет",IF(C22=0," ",0)))</f>
        <v xml:space="preserve"> </v>
      </c>
      <c r="T22" s="114" t="str">
        <f>IF(OR(AND(Работа!$C22=Ответы!$B$4,Работа!$T22=Ответы!$C$22),AND(Работа!$C22=Ответы!$E$4,Работа!$T22=Ответы!$F$22),AND(Работа!$C22=Ответы!$H$4,Работа!$T22=Ответы!$I$22),AND(Работа!$C22=Ответы!$K$4,Работа!$T22=Ответы!$L$22)),1,IF(Работа!$T22="нет","нет",IF(C22=0," ",0)))</f>
        <v xml:space="preserve"> </v>
      </c>
      <c r="U22" s="114" t="str">
        <f>IF(OR(AND(Работа!$C22=Ответы!$B$4,Работа!$U22=Ответы!$C$23),AND(Работа!$C22=Ответы!$E$4,Работа!$U22=Ответы!$F$23),AND(Работа!$C22=Ответы!$H$4,Работа!$U22=Ответы!$I$23),AND(Работа!$C22=Ответы!$K$4,Работа!$U22=Ответы!$L$23)),1,IF(Работа!$U22="нет","нет",IF(C22=0," ",0)))</f>
        <v xml:space="preserve"> </v>
      </c>
      <c r="V22" s="114" t="str">
        <f>IF(C22=0," ",Работа!$V22)</f>
        <v xml:space="preserve"> </v>
      </c>
      <c r="W22" s="114" t="str">
        <f>IF(OR(AND(Работа!$C22=Ответы!$B$4,Работа!$W22=Ответы!$C$25),AND(Работа!$C22=Ответы!$E$4,Работа!$W22=Ответы!$F$25),AND(Работа!$C22=Ответы!$H$4,Работа!$W22=Ответы!$I$25),AND(Работа!$C22=Ответы!$K$4,Работа!$W22=Ответы!$L$25)),1,IF(Работа!$W22="нет","нет",IF(C22=0," ",0)))</f>
        <v xml:space="preserve"> </v>
      </c>
      <c r="X22" s="114" t="str">
        <f t="shared" si="4"/>
        <v xml:space="preserve"> </v>
      </c>
      <c r="Y22" s="115" t="str">
        <f t="shared" si="0"/>
        <v xml:space="preserve"> </v>
      </c>
      <c r="Z22" s="116" t="str">
        <f t="shared" si="1"/>
        <v xml:space="preserve"> </v>
      </c>
      <c r="AA22" s="73"/>
      <c r="AB22" s="118" t="str">
        <f t="shared" si="2"/>
        <v xml:space="preserve"> </v>
      </c>
      <c r="AC22" s="118" t="str">
        <f t="shared" si="3"/>
        <v xml:space="preserve"> </v>
      </c>
      <c r="AD22" s="118"/>
      <c r="AE22" s="118"/>
      <c r="AF22" s="118"/>
      <c r="AG22" s="1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</row>
    <row r="23" spans="1:47" ht="18.75" x14ac:dyDescent="0.3">
      <c r="A23" s="30">
        <v>22</v>
      </c>
      <c r="B23" s="113">
        <f>Список!D30</f>
        <v>0</v>
      </c>
      <c r="C23" s="17">
        <f>Список!E30</f>
        <v>0</v>
      </c>
      <c r="D23" s="114" t="str">
        <f>IF(OR(AND(Работа!$C23=Ответы!$B$4,Работа!$D23=Ответы!$C$6),AND(Работа!$C23=Ответы!$E$4,Работа!$D23=Ответы!$F$6),AND(Работа!$C23=Ответы!$H$4,Работа!$D23=Ответы!$I$6),AND(Работа!$C23=Ответы!$K$4,Работа!$D23=Ответы!$L$6)),1,IF(Работа!$D23="нет","нет",IF(C23=0," ",0)))</f>
        <v xml:space="preserve"> </v>
      </c>
      <c r="E23" s="114" t="str">
        <f>IF(OR(AND(Работа!$C23=Ответы!$B$4,Работа!$E23=Ответы!$C$7),AND(Работа!$C23=Ответы!$E$4,Работа!$E23=Ответы!$F$7),AND(Работа!$C23=Ответы!$H$4,Работа!$E23=Ответы!$I$7),AND(Работа!$C23=Ответы!$K$4,Работа!$E23=Ответы!$L$7)),1,IF(Работа!$E23="нет","нет",IF(C23=0," ",0)))</f>
        <v xml:space="preserve"> </v>
      </c>
      <c r="F23" s="114" t="str">
        <f>IF(OR(AND(Работа!$C23=Ответы!$B$4,Работа!$F23=Ответы!$C$8),AND(Работа!$C23=Ответы!$E$4,Работа!$F23=Ответы!$F$8),AND(Работа!$C23=Ответы!$H$4,Работа!$F23=Ответы!$I$8),AND(Работа!$C23=Ответы!$K$4,Работа!$F23=Ответы!$L$8)),1,IF(Работа!$F23="нет","нет",IF(C23=0," ",0)))</f>
        <v xml:space="preserve"> </v>
      </c>
      <c r="G23" s="114" t="str">
        <f>IF(OR(AND(Работа!$C23=Ответы!$B$4,Работа!$G23=Ответы!$C$9),AND(Работа!$C23=Ответы!$E$4,Работа!$G23=Ответы!$F$9),AND(Работа!$C23=Ответы!$H$4,Работа!$G23=Ответы!$I$9),AND(Работа!$C23=Ответы!$K$4,Работа!$G23=Ответы!$L$9)),1,IF(Работа!$G23="нет","нет",IF(C23=0," ",0)))</f>
        <v xml:space="preserve"> </v>
      </c>
      <c r="H23" s="114" t="str">
        <f>IF(OR(AND(Работа!$C23=Ответы!$B$4,Работа!$H23=Ответы!$C$10),AND(Работа!$C23=Ответы!$E$4,Работа!$H23=Ответы!$F$10),AND(Работа!$C23=Ответы!$H$4,Работа!$H23=Ответы!$I$10),AND(Работа!$C23=Ответы!$K$4,Работа!$H23=Ответы!$L$10)),1,IF(Работа!$H23="нет","нет",IF(C23=0," ",0)))</f>
        <v xml:space="preserve"> </v>
      </c>
      <c r="I23" s="114" t="str">
        <f>IF(OR(AND(Работа!$C23=Ответы!$B$4,Работа!$I23=Ответы!$C$11),AND(Работа!$C23=Ответы!$E$4,Работа!$I23=Ответы!$F$11),AND(Работа!$C23=Ответы!$H$4,Работа!$I23=Ответы!$I$11),AND(Работа!$C23=Ответы!$K$4,Работа!$I23=Ответы!$L$11)),1,IF(Работа!$I23="нет","нет",IF(C23=0," ",0)))</f>
        <v xml:space="preserve"> </v>
      </c>
      <c r="J23" s="114" t="str">
        <f>IF(OR(AND(Работа!$C23=Ответы!$B$4,Работа!$J23=Ответы!$C$12),AND(Работа!$C23=Ответы!$E$4,Работа!$J23=Ответы!$F$12),AND(Работа!$C23=Ответы!$H$4,Работа!$J23=Ответы!$I$12),AND(Работа!$C23=Ответы!$K$4,Работа!$J23=Ответы!$L$12)),1,IF(Работа!$J23="нет","нет",IF(C23=0," ",0)))</f>
        <v xml:space="preserve"> </v>
      </c>
      <c r="K23" s="114" t="str">
        <f>IF(OR(AND(Работа!$C23=Ответы!$B$4,Работа!$K23=Ответы!$C$13),AND(Работа!$C23=Ответы!$E$4,Работа!$K23=Ответы!$F$13),AND(Работа!$C23=Ответы!$H$4,Работа!$K23=Ответы!$I$13),AND(Работа!$C23=Ответы!$K$4,Работа!$K23=Ответы!$L$13)),1,IF(Работа!$K23="нет","нет",IF(C23=0," ",0)))</f>
        <v xml:space="preserve"> </v>
      </c>
      <c r="L23" s="114" t="str">
        <f>IF(OR(AND(Работа!$C23=Ответы!$B$4,Работа!$L23=Ответы!$C$14),AND(Работа!$C23=Ответы!$E$4,Работа!$L23=Ответы!$F$14),AND(Работа!$C23=Ответы!$H$4,Работа!$L23=Ответы!$I$14),AND(Работа!$C23=Ответы!$K$4,Работа!$L23=Ответы!$L$14)),1,IF(Работа!$L23="нет","нет",IF(C23=0," ",0)))</f>
        <v xml:space="preserve"> </v>
      </c>
      <c r="M23" s="114" t="str">
        <f>IF(OR(AND(Работа!$C23=Ответы!$B$4,Работа!$M23=Ответы!$C$15),AND(Работа!$C23=Ответы!$E$4,Работа!$M23=Ответы!$F$15),AND(Работа!$C23=Ответы!$H$4,Работа!$M23=Ответы!$I$15),AND(Работа!$C23=Ответы!$K$4,Работа!$M23=Ответы!$L$15)),1,IF(Работа!$M23="нет","нет",IF(C23=0," ",0)))</f>
        <v xml:space="preserve"> </v>
      </c>
      <c r="N23" s="114" t="str">
        <f>IF(OR(AND(Работа!$C23=Ответы!$B$4,Работа!$N23=Ответы!$C$16),AND(Работа!$C23=Ответы!$E$4,Работа!$N23=Ответы!$F$16),AND(Работа!$C23=Ответы!$H$4,Работа!$N23=Ответы!$I$16),AND(Работа!$C23=Ответы!$K$4,Работа!$N23=Ответы!$L$16)),1,IF(Работа!$N23="нет","нет",IF(C23=0," ",0)))</f>
        <v xml:space="preserve"> </v>
      </c>
      <c r="O23" s="114" t="str">
        <f>IF(OR(AND(Работа!$C23=Ответы!$B$4,Работа!$O23=Ответы!$C$17),AND(Работа!$C23=Ответы!$E$4,Работа!$O23=Ответы!$F$17),AND(Работа!$C23=Ответы!$H$4,Работа!$O23=Ответы!$I$17),AND(Работа!$C23=Ответы!$K$4,Работа!$O23=Ответы!$L$17)),1,IF(Работа!$O23="нет","нет",IF(C23=0," ",0)))</f>
        <v xml:space="preserve"> </v>
      </c>
      <c r="P23" s="114" t="str">
        <f>IF(OR(AND(Работа!$C23=Ответы!$B$4,Работа!$P23=Ответы!$C$18),AND(Работа!$C23=Ответы!$E$4,Работа!$P23=Ответы!$F$18),AND(Работа!$C23=Ответы!$H$4,Работа!$P23=Ответы!$I$18),AND(Работа!$C23=Ответы!$K$4,Работа!$P23=Ответы!$L$18)),1,IF(Работа!$P23="нет","нет",IF(C23=0," ",0)))</f>
        <v xml:space="preserve"> </v>
      </c>
      <c r="Q23" s="114" t="str">
        <f>IF(OR(AND(Работа!$C23=Ответы!$B$4,Работа!$Q23=Ответы!$C$19),AND(Работа!$C23=Ответы!$E$4,Работа!$Q23=Ответы!$F$19),AND(Работа!$C23=Ответы!$H$4,Работа!$Q23=Ответы!$I$19),AND(Работа!$C23=Ответы!$K$4,Работа!$Q23=Ответы!$L$19)),1,IF(Работа!$Q23="нет","нет",IF(C23=0," ",0)))</f>
        <v xml:space="preserve"> </v>
      </c>
      <c r="R23" s="114" t="str">
        <f>IF(OR(AND(Работа!$C23=Ответы!$B$4,Работа!$R23=Ответы!$C$20),AND(Работа!$C23=Ответы!$E$4,Работа!$R23=Ответы!$F$20),AND(Работа!$C23=Ответы!$H$4,Работа!$R23=Ответы!$I$20),AND(Работа!$C23=Ответы!$K$4,Работа!$R23=Ответы!$L$20)),1,IF(Работа!$R23="нет","нет",IF(C23=0," ",0)))</f>
        <v xml:space="preserve"> </v>
      </c>
      <c r="S23" s="114" t="str">
        <f>IF(OR(AND(Работа!$C23=Ответы!$B$4,Работа!$S23=Ответы!$C$21),AND(Работа!$C23=Ответы!$E$4,Работа!$S23=Ответы!$F$21),AND(Работа!$C23=Ответы!$H$4,Работа!$S23=Ответы!$I$21),AND(Работа!$C23=Ответы!$K$4,Работа!$S23=Ответы!$L$21)),1,IF(Работа!$S23="нет","нет",IF(C23=0," ",0)))</f>
        <v xml:space="preserve"> </v>
      </c>
      <c r="T23" s="114" t="str">
        <f>IF(OR(AND(Работа!$C23=Ответы!$B$4,Работа!$T23=Ответы!$C$22),AND(Работа!$C23=Ответы!$E$4,Работа!$T23=Ответы!$F$22),AND(Работа!$C23=Ответы!$H$4,Работа!$T23=Ответы!$I$22),AND(Работа!$C23=Ответы!$K$4,Работа!$T23=Ответы!$L$22)),1,IF(Работа!$T23="нет","нет",IF(C23=0," ",0)))</f>
        <v xml:space="preserve"> </v>
      </c>
      <c r="U23" s="114" t="str">
        <f>IF(OR(AND(Работа!$C23=Ответы!$B$4,Работа!$U23=Ответы!$C$23),AND(Работа!$C23=Ответы!$E$4,Работа!$U23=Ответы!$F$23),AND(Работа!$C23=Ответы!$H$4,Работа!$U23=Ответы!$I$23),AND(Работа!$C23=Ответы!$K$4,Работа!$U23=Ответы!$L$23)),1,IF(Работа!$U23="нет","нет",IF(C23=0," ",0)))</f>
        <v xml:space="preserve"> </v>
      </c>
      <c r="V23" s="114" t="str">
        <f>IF(C23=0," ",Работа!$V23)</f>
        <v xml:space="preserve"> </v>
      </c>
      <c r="W23" s="114" t="str">
        <f>IF(OR(AND(Работа!$C23=Ответы!$B$4,Работа!$W23=Ответы!$C$25),AND(Работа!$C23=Ответы!$E$4,Работа!$W23=Ответы!$F$25),AND(Работа!$C23=Ответы!$H$4,Работа!$W23=Ответы!$I$25),AND(Работа!$C23=Ответы!$K$4,Работа!$W23=Ответы!$L$25)),1,IF(Работа!$W23="нет","нет",IF(C23=0," ",0)))</f>
        <v xml:space="preserve"> </v>
      </c>
      <c r="X23" s="114" t="str">
        <f t="shared" si="4"/>
        <v xml:space="preserve"> </v>
      </c>
      <c r="Y23" s="115" t="str">
        <f t="shared" si="0"/>
        <v xml:space="preserve"> </v>
      </c>
      <c r="Z23" s="116" t="str">
        <f t="shared" si="1"/>
        <v xml:space="preserve"> </v>
      </c>
      <c r="AA23" s="73"/>
      <c r="AB23" s="118" t="str">
        <f t="shared" si="2"/>
        <v xml:space="preserve"> </v>
      </c>
      <c r="AC23" s="118" t="str">
        <f t="shared" si="3"/>
        <v xml:space="preserve"> </v>
      </c>
      <c r="AD23" s="118"/>
      <c r="AE23" s="118"/>
      <c r="AF23" s="118"/>
      <c r="AG23" s="1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</row>
    <row r="24" spans="1:47" ht="18.75" x14ac:dyDescent="0.3">
      <c r="A24" s="30">
        <v>23</v>
      </c>
      <c r="B24" s="113">
        <f>Список!D31</f>
        <v>0</v>
      </c>
      <c r="C24" s="17">
        <f>Список!E31</f>
        <v>0</v>
      </c>
      <c r="D24" s="114" t="str">
        <f>IF(OR(AND(Работа!$C24=Ответы!$B$4,Работа!$D24=Ответы!$C$6),AND(Работа!$C24=Ответы!$E$4,Работа!$D24=Ответы!$F$6),AND(Работа!$C24=Ответы!$H$4,Работа!$D24=Ответы!$I$6),AND(Работа!$C24=Ответы!$K$4,Работа!$D24=Ответы!$L$6)),1,IF(Работа!$D24="нет","нет",IF(C24=0," ",0)))</f>
        <v xml:space="preserve"> </v>
      </c>
      <c r="E24" s="114" t="str">
        <f>IF(OR(AND(Работа!$C24=Ответы!$B$4,Работа!$E24=Ответы!$C$7),AND(Работа!$C24=Ответы!$E$4,Работа!$E24=Ответы!$F$7),AND(Работа!$C24=Ответы!$H$4,Работа!$E24=Ответы!$I$7),AND(Работа!$C24=Ответы!$K$4,Работа!$E24=Ответы!$L$7)),1,IF(Работа!$E24="нет","нет",IF(C24=0," ",0)))</f>
        <v xml:space="preserve"> </v>
      </c>
      <c r="F24" s="114" t="str">
        <f>IF(OR(AND(Работа!$C24=Ответы!$B$4,Работа!$F24=Ответы!$C$8),AND(Работа!$C24=Ответы!$E$4,Работа!$F24=Ответы!$F$8),AND(Работа!$C24=Ответы!$H$4,Работа!$F24=Ответы!$I$8),AND(Работа!$C24=Ответы!$K$4,Работа!$F24=Ответы!$L$8)),1,IF(Работа!$F24="нет","нет",IF(C24=0," ",0)))</f>
        <v xml:space="preserve"> </v>
      </c>
      <c r="G24" s="114" t="str">
        <f>IF(OR(AND(Работа!$C24=Ответы!$B$4,Работа!$G24=Ответы!$C$9),AND(Работа!$C24=Ответы!$E$4,Работа!$G24=Ответы!$F$9),AND(Работа!$C24=Ответы!$H$4,Работа!$G24=Ответы!$I$9),AND(Работа!$C24=Ответы!$K$4,Работа!$G24=Ответы!$L$9)),1,IF(Работа!$G24="нет","нет",IF(C24=0," ",0)))</f>
        <v xml:space="preserve"> </v>
      </c>
      <c r="H24" s="114" t="str">
        <f>IF(OR(AND(Работа!$C24=Ответы!$B$4,Работа!$H24=Ответы!$C$10),AND(Работа!$C24=Ответы!$E$4,Работа!$H24=Ответы!$F$10),AND(Работа!$C24=Ответы!$H$4,Работа!$H24=Ответы!$I$10),AND(Работа!$C24=Ответы!$K$4,Работа!$H24=Ответы!$L$10)),1,IF(Работа!$H24="нет","нет",IF(C24=0," ",0)))</f>
        <v xml:space="preserve"> </v>
      </c>
      <c r="I24" s="114" t="str">
        <f>IF(OR(AND(Работа!$C24=Ответы!$B$4,Работа!$I24=Ответы!$C$11),AND(Работа!$C24=Ответы!$E$4,Работа!$I24=Ответы!$F$11),AND(Работа!$C24=Ответы!$H$4,Работа!$I24=Ответы!$I$11),AND(Работа!$C24=Ответы!$K$4,Работа!$I24=Ответы!$L$11)),1,IF(Работа!$I24="нет","нет",IF(C24=0," ",0)))</f>
        <v xml:space="preserve"> </v>
      </c>
      <c r="J24" s="114" t="str">
        <f>IF(OR(AND(Работа!$C24=Ответы!$B$4,Работа!$J24=Ответы!$C$12),AND(Работа!$C24=Ответы!$E$4,Работа!$J24=Ответы!$F$12),AND(Работа!$C24=Ответы!$H$4,Работа!$J24=Ответы!$I$12),AND(Работа!$C24=Ответы!$K$4,Работа!$J24=Ответы!$L$12)),1,IF(Работа!$J24="нет","нет",IF(C24=0," ",0)))</f>
        <v xml:space="preserve"> </v>
      </c>
      <c r="K24" s="114" t="str">
        <f>IF(OR(AND(Работа!$C24=Ответы!$B$4,Работа!$K24=Ответы!$C$13),AND(Работа!$C24=Ответы!$E$4,Работа!$K24=Ответы!$F$13),AND(Работа!$C24=Ответы!$H$4,Работа!$K24=Ответы!$I$13),AND(Работа!$C24=Ответы!$K$4,Работа!$K24=Ответы!$L$13)),1,IF(Работа!$K24="нет","нет",IF(C24=0," ",0)))</f>
        <v xml:space="preserve"> </v>
      </c>
      <c r="L24" s="114" t="str">
        <f>IF(OR(AND(Работа!$C24=Ответы!$B$4,Работа!$L24=Ответы!$C$14),AND(Работа!$C24=Ответы!$E$4,Работа!$L24=Ответы!$F$14),AND(Работа!$C24=Ответы!$H$4,Работа!$L24=Ответы!$I$14),AND(Работа!$C24=Ответы!$K$4,Работа!$L24=Ответы!$L$14)),1,IF(Работа!$L24="нет","нет",IF(C24=0," ",0)))</f>
        <v xml:space="preserve"> </v>
      </c>
      <c r="M24" s="114" t="str">
        <f>IF(OR(AND(Работа!$C24=Ответы!$B$4,Работа!$M24=Ответы!$C$15),AND(Работа!$C24=Ответы!$E$4,Работа!$M24=Ответы!$F$15),AND(Работа!$C24=Ответы!$H$4,Работа!$M24=Ответы!$I$15),AND(Работа!$C24=Ответы!$K$4,Работа!$M24=Ответы!$L$15)),1,IF(Работа!$M24="нет","нет",IF(C24=0," ",0)))</f>
        <v xml:space="preserve"> </v>
      </c>
      <c r="N24" s="114" t="str">
        <f>IF(OR(AND(Работа!$C24=Ответы!$B$4,Работа!$N24=Ответы!$C$16),AND(Работа!$C24=Ответы!$E$4,Работа!$N24=Ответы!$F$16),AND(Работа!$C24=Ответы!$H$4,Работа!$N24=Ответы!$I$16),AND(Работа!$C24=Ответы!$K$4,Работа!$N24=Ответы!$L$16)),1,IF(Работа!$N24="нет","нет",IF(C24=0," ",0)))</f>
        <v xml:space="preserve"> </v>
      </c>
      <c r="O24" s="114" t="str">
        <f>IF(OR(AND(Работа!$C24=Ответы!$B$4,Работа!$O24=Ответы!$C$17),AND(Работа!$C24=Ответы!$E$4,Работа!$O24=Ответы!$F$17),AND(Работа!$C24=Ответы!$H$4,Работа!$O24=Ответы!$I$17),AND(Работа!$C24=Ответы!$K$4,Работа!$O24=Ответы!$L$17)),1,IF(Работа!$O24="нет","нет",IF(C24=0," ",0)))</f>
        <v xml:space="preserve"> </v>
      </c>
      <c r="P24" s="114" t="str">
        <f>IF(OR(AND(Работа!$C24=Ответы!$B$4,Работа!$P24=Ответы!$C$18),AND(Работа!$C24=Ответы!$E$4,Работа!$P24=Ответы!$F$18),AND(Работа!$C24=Ответы!$H$4,Работа!$P24=Ответы!$I$18),AND(Работа!$C24=Ответы!$K$4,Работа!$P24=Ответы!$L$18)),1,IF(Работа!$P24="нет","нет",IF(C24=0," ",0)))</f>
        <v xml:space="preserve"> </v>
      </c>
      <c r="Q24" s="114" t="str">
        <f>IF(OR(AND(Работа!$C24=Ответы!$B$4,Работа!$Q24=Ответы!$C$19),AND(Работа!$C24=Ответы!$E$4,Работа!$Q24=Ответы!$F$19),AND(Работа!$C24=Ответы!$H$4,Работа!$Q24=Ответы!$I$19),AND(Работа!$C24=Ответы!$K$4,Работа!$Q24=Ответы!$L$19)),1,IF(Работа!$Q24="нет","нет",IF(C24=0," ",0)))</f>
        <v xml:space="preserve"> </v>
      </c>
      <c r="R24" s="114" t="str">
        <f>IF(OR(AND(Работа!$C24=Ответы!$B$4,Работа!$R24=Ответы!$C$20),AND(Работа!$C24=Ответы!$E$4,Работа!$R24=Ответы!$F$20),AND(Работа!$C24=Ответы!$H$4,Работа!$R24=Ответы!$I$20),AND(Работа!$C24=Ответы!$K$4,Работа!$R24=Ответы!$L$20)),1,IF(Работа!$R24="нет","нет",IF(C24=0," ",0)))</f>
        <v xml:space="preserve"> </v>
      </c>
      <c r="S24" s="114" t="str">
        <f>IF(OR(AND(Работа!$C24=Ответы!$B$4,Работа!$S24=Ответы!$C$21),AND(Работа!$C24=Ответы!$E$4,Работа!$S24=Ответы!$F$21),AND(Работа!$C24=Ответы!$H$4,Работа!$S24=Ответы!$I$21),AND(Работа!$C24=Ответы!$K$4,Работа!$S24=Ответы!$L$21)),1,IF(Работа!$S24="нет","нет",IF(C24=0," ",0)))</f>
        <v xml:space="preserve"> </v>
      </c>
      <c r="T24" s="114" t="str">
        <f>IF(OR(AND(Работа!$C24=Ответы!$B$4,Работа!$T24=Ответы!$C$22),AND(Работа!$C24=Ответы!$E$4,Работа!$T24=Ответы!$F$22),AND(Работа!$C24=Ответы!$H$4,Работа!$T24=Ответы!$I$22),AND(Работа!$C24=Ответы!$K$4,Работа!$T24=Ответы!$L$22)),1,IF(Работа!$T24="нет","нет",IF(C24=0," ",0)))</f>
        <v xml:space="preserve"> </v>
      </c>
      <c r="U24" s="114" t="str">
        <f>IF(OR(AND(Работа!$C24=Ответы!$B$4,Работа!$U24=Ответы!$C$23),AND(Работа!$C24=Ответы!$E$4,Работа!$U24=Ответы!$F$23),AND(Работа!$C24=Ответы!$H$4,Работа!$U24=Ответы!$I$23),AND(Работа!$C24=Ответы!$K$4,Работа!$U24=Ответы!$L$23)),1,IF(Работа!$U24="нет","нет",IF(C24=0," ",0)))</f>
        <v xml:space="preserve"> </v>
      </c>
      <c r="V24" s="114" t="str">
        <f>IF(C24=0," ",Работа!$V24)</f>
        <v xml:space="preserve"> </v>
      </c>
      <c r="W24" s="114" t="str">
        <f>IF(OR(AND(Работа!$C24=Ответы!$B$4,Работа!$W24=Ответы!$C$25),AND(Работа!$C24=Ответы!$E$4,Работа!$W24=Ответы!$F$25),AND(Работа!$C24=Ответы!$H$4,Работа!$W24=Ответы!$I$25),AND(Работа!$C24=Ответы!$K$4,Работа!$W24=Ответы!$L$25)),1,IF(Работа!$W24="нет","нет",IF(C24=0," ",0)))</f>
        <v xml:space="preserve"> </v>
      </c>
      <c r="X24" s="114" t="str">
        <f t="shared" si="4"/>
        <v xml:space="preserve"> </v>
      </c>
      <c r="Y24" s="115" t="str">
        <f t="shared" si="0"/>
        <v xml:space="preserve"> </v>
      </c>
      <c r="Z24" s="116" t="str">
        <f t="shared" si="1"/>
        <v xml:space="preserve"> </v>
      </c>
      <c r="AA24" s="73"/>
      <c r="AB24" s="118" t="str">
        <f t="shared" si="2"/>
        <v xml:space="preserve"> </v>
      </c>
      <c r="AC24" s="118" t="str">
        <f t="shared" si="3"/>
        <v xml:space="preserve"> </v>
      </c>
      <c r="AD24" s="118"/>
      <c r="AE24" s="118"/>
      <c r="AF24" s="118"/>
      <c r="AG24" s="1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</row>
    <row r="25" spans="1:47" ht="18.75" x14ac:dyDescent="0.3">
      <c r="A25" s="30">
        <v>24</v>
      </c>
      <c r="B25" s="113">
        <f>Список!D32</f>
        <v>0</v>
      </c>
      <c r="C25" s="17">
        <f>Список!E32</f>
        <v>0</v>
      </c>
      <c r="D25" s="114" t="str">
        <f>IF(OR(AND(Работа!$C25=Ответы!$B$4,Работа!$D25=Ответы!$C$6),AND(Работа!$C25=Ответы!$E$4,Работа!$D25=Ответы!$F$6),AND(Работа!$C25=Ответы!$H$4,Работа!$D25=Ответы!$I$6),AND(Работа!$C25=Ответы!$K$4,Работа!$D25=Ответы!$L$6)),1,IF(Работа!$D25="нет","нет",IF(C25=0," ",0)))</f>
        <v xml:space="preserve"> </v>
      </c>
      <c r="E25" s="114" t="str">
        <f>IF(OR(AND(Работа!$C25=Ответы!$B$4,Работа!$E25=Ответы!$C$7),AND(Работа!$C25=Ответы!$E$4,Работа!$E25=Ответы!$F$7),AND(Работа!$C25=Ответы!$H$4,Работа!$E25=Ответы!$I$7),AND(Работа!$C25=Ответы!$K$4,Работа!$E25=Ответы!$L$7)),1,IF(Работа!$E25="нет","нет",IF(C25=0," ",0)))</f>
        <v xml:space="preserve"> </v>
      </c>
      <c r="F25" s="114" t="str">
        <f>IF(OR(AND(Работа!$C25=Ответы!$B$4,Работа!$F25=Ответы!$C$8),AND(Работа!$C25=Ответы!$E$4,Работа!$F25=Ответы!$F$8),AND(Работа!$C25=Ответы!$H$4,Работа!$F25=Ответы!$I$8),AND(Работа!$C25=Ответы!$K$4,Работа!$F25=Ответы!$L$8)),1,IF(Работа!$F25="нет","нет",IF(C25=0," ",0)))</f>
        <v xml:space="preserve"> </v>
      </c>
      <c r="G25" s="114" t="str">
        <f>IF(OR(AND(Работа!$C25=Ответы!$B$4,Работа!$G25=Ответы!$C$9),AND(Работа!$C25=Ответы!$E$4,Работа!$G25=Ответы!$F$9),AND(Работа!$C25=Ответы!$H$4,Работа!$G25=Ответы!$I$9),AND(Работа!$C25=Ответы!$K$4,Работа!$G25=Ответы!$L$9)),1,IF(Работа!$G25="нет","нет",IF(C25=0," ",0)))</f>
        <v xml:space="preserve"> </v>
      </c>
      <c r="H25" s="114" t="str">
        <f>IF(OR(AND(Работа!$C25=Ответы!$B$4,Работа!$H25=Ответы!$C$10),AND(Работа!$C25=Ответы!$E$4,Работа!$H25=Ответы!$F$10),AND(Работа!$C25=Ответы!$H$4,Работа!$H25=Ответы!$I$10),AND(Работа!$C25=Ответы!$K$4,Работа!$H25=Ответы!$L$10)),1,IF(Работа!$H25="нет","нет",IF(C25=0," ",0)))</f>
        <v xml:space="preserve"> </v>
      </c>
      <c r="I25" s="114" t="str">
        <f>IF(OR(AND(Работа!$C25=Ответы!$B$4,Работа!$I25=Ответы!$C$11),AND(Работа!$C25=Ответы!$E$4,Работа!$I25=Ответы!$F$11),AND(Работа!$C25=Ответы!$H$4,Работа!$I25=Ответы!$I$11),AND(Работа!$C25=Ответы!$K$4,Работа!$I25=Ответы!$L$11)),1,IF(Работа!$I25="нет","нет",IF(C25=0," ",0)))</f>
        <v xml:space="preserve"> </v>
      </c>
      <c r="J25" s="114" t="str">
        <f>IF(OR(AND(Работа!$C25=Ответы!$B$4,Работа!$J25=Ответы!$C$12),AND(Работа!$C25=Ответы!$E$4,Работа!$J25=Ответы!$F$12),AND(Работа!$C25=Ответы!$H$4,Работа!$J25=Ответы!$I$12),AND(Работа!$C25=Ответы!$K$4,Работа!$J25=Ответы!$L$12)),1,IF(Работа!$J25="нет","нет",IF(C25=0," ",0)))</f>
        <v xml:space="preserve"> </v>
      </c>
      <c r="K25" s="114" t="str">
        <f>IF(OR(AND(Работа!$C25=Ответы!$B$4,Работа!$K25=Ответы!$C$13),AND(Работа!$C25=Ответы!$E$4,Работа!$K25=Ответы!$F$13),AND(Работа!$C25=Ответы!$H$4,Работа!$K25=Ответы!$I$13),AND(Работа!$C25=Ответы!$K$4,Работа!$K25=Ответы!$L$13)),1,IF(Работа!$K25="нет","нет",IF(C25=0," ",0)))</f>
        <v xml:space="preserve"> </v>
      </c>
      <c r="L25" s="114" t="str">
        <f>IF(OR(AND(Работа!$C25=Ответы!$B$4,Работа!$L25=Ответы!$C$14),AND(Работа!$C25=Ответы!$E$4,Работа!$L25=Ответы!$F$14),AND(Работа!$C25=Ответы!$H$4,Работа!$L25=Ответы!$I$14),AND(Работа!$C25=Ответы!$K$4,Работа!$L25=Ответы!$L$14)),1,IF(Работа!$L25="нет","нет",IF(C25=0," ",0)))</f>
        <v xml:space="preserve"> </v>
      </c>
      <c r="M25" s="114" t="str">
        <f>IF(OR(AND(Работа!$C25=Ответы!$B$4,Работа!$M25=Ответы!$C$15),AND(Работа!$C25=Ответы!$E$4,Работа!$M25=Ответы!$F$15),AND(Работа!$C25=Ответы!$H$4,Работа!$M25=Ответы!$I$15),AND(Работа!$C25=Ответы!$K$4,Работа!$M25=Ответы!$L$15)),1,IF(Работа!$M25="нет","нет",IF(C25=0," ",0)))</f>
        <v xml:space="preserve"> </v>
      </c>
      <c r="N25" s="114" t="str">
        <f>IF(OR(AND(Работа!$C25=Ответы!$B$4,Работа!$N25=Ответы!$C$16),AND(Работа!$C25=Ответы!$E$4,Работа!$N25=Ответы!$F$16),AND(Работа!$C25=Ответы!$H$4,Работа!$N25=Ответы!$I$16),AND(Работа!$C25=Ответы!$K$4,Работа!$N25=Ответы!$L$16)),1,IF(Работа!$N25="нет","нет",IF(C25=0," ",0)))</f>
        <v xml:space="preserve"> </v>
      </c>
      <c r="O25" s="114" t="str">
        <f>IF(OR(AND(Работа!$C25=Ответы!$B$4,Работа!$O25=Ответы!$C$17),AND(Работа!$C25=Ответы!$E$4,Работа!$O25=Ответы!$F$17),AND(Работа!$C25=Ответы!$H$4,Работа!$O25=Ответы!$I$17),AND(Работа!$C25=Ответы!$K$4,Работа!$O25=Ответы!$L$17)),1,IF(Работа!$O25="нет","нет",IF(C25=0," ",0)))</f>
        <v xml:space="preserve"> </v>
      </c>
      <c r="P25" s="114" t="str">
        <f>IF(OR(AND(Работа!$C25=Ответы!$B$4,Работа!$P25=Ответы!$C$18),AND(Работа!$C25=Ответы!$E$4,Работа!$P25=Ответы!$F$18),AND(Работа!$C25=Ответы!$H$4,Работа!$P25=Ответы!$I$18),AND(Работа!$C25=Ответы!$K$4,Работа!$P25=Ответы!$L$18)),1,IF(Работа!$P25="нет","нет",IF(C25=0," ",0)))</f>
        <v xml:space="preserve"> </v>
      </c>
      <c r="Q25" s="114" t="str">
        <f>IF(OR(AND(Работа!$C25=Ответы!$B$4,Работа!$Q25=Ответы!$C$19),AND(Работа!$C25=Ответы!$E$4,Работа!$Q25=Ответы!$F$19),AND(Работа!$C25=Ответы!$H$4,Работа!$Q25=Ответы!$I$19),AND(Работа!$C25=Ответы!$K$4,Работа!$Q25=Ответы!$L$19)),1,IF(Работа!$Q25="нет","нет",IF(C25=0," ",0)))</f>
        <v xml:space="preserve"> </v>
      </c>
      <c r="R25" s="114" t="str">
        <f>IF(OR(AND(Работа!$C25=Ответы!$B$4,Работа!$R25=Ответы!$C$20),AND(Работа!$C25=Ответы!$E$4,Работа!$R25=Ответы!$F$20),AND(Работа!$C25=Ответы!$H$4,Работа!$R25=Ответы!$I$20),AND(Работа!$C25=Ответы!$K$4,Работа!$R25=Ответы!$L$20)),1,IF(Работа!$R25="нет","нет",IF(C25=0," ",0)))</f>
        <v xml:space="preserve"> </v>
      </c>
      <c r="S25" s="114" t="str">
        <f>IF(OR(AND(Работа!$C25=Ответы!$B$4,Работа!$S25=Ответы!$C$21),AND(Работа!$C25=Ответы!$E$4,Работа!$S25=Ответы!$F$21),AND(Работа!$C25=Ответы!$H$4,Работа!$S25=Ответы!$I$21),AND(Работа!$C25=Ответы!$K$4,Работа!$S25=Ответы!$L$21)),1,IF(Работа!$S25="нет","нет",IF(C25=0," ",0)))</f>
        <v xml:space="preserve"> </v>
      </c>
      <c r="T25" s="114" t="str">
        <f>IF(OR(AND(Работа!$C25=Ответы!$B$4,Работа!$T25=Ответы!$C$22),AND(Работа!$C25=Ответы!$E$4,Работа!$T25=Ответы!$F$22),AND(Работа!$C25=Ответы!$H$4,Работа!$T25=Ответы!$I$22),AND(Работа!$C25=Ответы!$K$4,Работа!$T25=Ответы!$L$22)),1,IF(Работа!$T25="нет","нет",IF(C25=0," ",0)))</f>
        <v xml:space="preserve"> </v>
      </c>
      <c r="U25" s="114" t="str">
        <f>IF(OR(AND(Работа!$C25=Ответы!$B$4,Работа!$U25=Ответы!$C$23),AND(Работа!$C25=Ответы!$E$4,Работа!$U25=Ответы!$F$23),AND(Работа!$C25=Ответы!$H$4,Работа!$U25=Ответы!$I$23),AND(Работа!$C25=Ответы!$K$4,Работа!$U25=Ответы!$L$23)),1,IF(Работа!$U25="нет","нет",IF(C25=0," ",0)))</f>
        <v xml:space="preserve"> </v>
      </c>
      <c r="V25" s="114" t="str">
        <f>IF(C25=0," ",Работа!$V25)</f>
        <v xml:space="preserve"> </v>
      </c>
      <c r="W25" s="114" t="str">
        <f>IF(OR(AND(Работа!$C25=Ответы!$B$4,Работа!$W25=Ответы!$C$25),AND(Работа!$C25=Ответы!$E$4,Работа!$W25=Ответы!$F$25),AND(Работа!$C25=Ответы!$H$4,Работа!$W25=Ответы!$I$25),AND(Работа!$C25=Ответы!$K$4,Работа!$W25=Ответы!$L$25)),1,IF(Работа!$W25="нет","нет",IF(C25=0," ",0)))</f>
        <v xml:space="preserve"> </v>
      </c>
      <c r="X25" s="114" t="str">
        <f t="shared" si="4"/>
        <v xml:space="preserve"> </v>
      </c>
      <c r="Y25" s="115" t="str">
        <f t="shared" si="0"/>
        <v xml:space="preserve"> </v>
      </c>
      <c r="Z25" s="116" t="str">
        <f t="shared" si="1"/>
        <v xml:space="preserve"> </v>
      </c>
      <c r="AA25" s="73"/>
      <c r="AB25" s="118" t="str">
        <f t="shared" si="2"/>
        <v xml:space="preserve"> </v>
      </c>
      <c r="AC25" s="118" t="str">
        <f t="shared" si="3"/>
        <v xml:space="preserve"> </v>
      </c>
      <c r="AD25" s="118"/>
      <c r="AE25" s="118"/>
      <c r="AF25" s="118"/>
      <c r="AG25" s="1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</row>
    <row r="26" spans="1:47" ht="18.75" x14ac:dyDescent="0.3">
      <c r="A26" s="30">
        <v>25</v>
      </c>
      <c r="B26" s="113">
        <f>Список!D33</f>
        <v>0</v>
      </c>
      <c r="C26" s="17">
        <f>Список!E33</f>
        <v>0</v>
      </c>
      <c r="D26" s="114" t="str">
        <f>IF(OR(AND(Работа!$C26=Ответы!$B$4,Работа!$D26=Ответы!$C$6),AND(Работа!$C26=Ответы!$E$4,Работа!$D26=Ответы!$F$6),AND(Работа!$C26=Ответы!$H$4,Работа!$D26=Ответы!$I$6),AND(Работа!$C26=Ответы!$K$4,Работа!$D26=Ответы!$L$6)),1,IF(Работа!$D26="нет","нет",IF(C26=0," ",0)))</f>
        <v xml:space="preserve"> </v>
      </c>
      <c r="E26" s="114" t="str">
        <f>IF(OR(AND(Работа!$C26=Ответы!$B$4,Работа!$E26=Ответы!$C$7),AND(Работа!$C26=Ответы!$E$4,Работа!$E26=Ответы!$F$7),AND(Работа!$C26=Ответы!$H$4,Работа!$E26=Ответы!$I$7),AND(Работа!$C26=Ответы!$K$4,Работа!$E26=Ответы!$L$7)),1,IF(Работа!$E26="нет","нет",IF(C26=0," ",0)))</f>
        <v xml:space="preserve"> </v>
      </c>
      <c r="F26" s="114" t="str">
        <f>IF(OR(AND(Работа!$C26=Ответы!$B$4,Работа!$F26=Ответы!$C$8),AND(Работа!$C26=Ответы!$E$4,Работа!$F26=Ответы!$F$8),AND(Работа!$C26=Ответы!$H$4,Работа!$F26=Ответы!$I$8),AND(Работа!$C26=Ответы!$K$4,Работа!$F26=Ответы!$L$8)),1,IF(Работа!$F26="нет","нет",IF(C26=0," ",0)))</f>
        <v xml:space="preserve"> </v>
      </c>
      <c r="G26" s="114" t="str">
        <f>IF(OR(AND(Работа!$C26=Ответы!$B$4,Работа!$G26=Ответы!$C$9),AND(Работа!$C26=Ответы!$E$4,Работа!$G26=Ответы!$F$9),AND(Работа!$C26=Ответы!$H$4,Работа!$G26=Ответы!$I$9),AND(Работа!$C26=Ответы!$K$4,Работа!$G26=Ответы!$L$9)),1,IF(Работа!$G26="нет","нет",IF(C26=0," ",0)))</f>
        <v xml:space="preserve"> </v>
      </c>
      <c r="H26" s="114" t="str">
        <f>IF(OR(AND(Работа!$C26=Ответы!$B$4,Работа!$H26=Ответы!$C$10),AND(Работа!$C26=Ответы!$E$4,Работа!$H26=Ответы!$F$10),AND(Работа!$C26=Ответы!$H$4,Работа!$H26=Ответы!$I$10),AND(Работа!$C26=Ответы!$K$4,Работа!$H26=Ответы!$L$10)),1,IF(Работа!$H26="нет","нет",IF(C26=0," ",0)))</f>
        <v xml:space="preserve"> </v>
      </c>
      <c r="I26" s="114" t="str">
        <f>IF(OR(AND(Работа!$C26=Ответы!$B$4,Работа!$I26=Ответы!$C$11),AND(Работа!$C26=Ответы!$E$4,Работа!$I26=Ответы!$F$11),AND(Работа!$C26=Ответы!$H$4,Работа!$I26=Ответы!$I$11),AND(Работа!$C26=Ответы!$K$4,Работа!$I26=Ответы!$L$11)),1,IF(Работа!$I26="нет","нет",IF(C26=0," ",0)))</f>
        <v xml:space="preserve"> </v>
      </c>
      <c r="J26" s="114" t="str">
        <f>IF(OR(AND(Работа!$C26=Ответы!$B$4,Работа!$J26=Ответы!$C$12),AND(Работа!$C26=Ответы!$E$4,Работа!$J26=Ответы!$F$12),AND(Работа!$C26=Ответы!$H$4,Работа!$J26=Ответы!$I$12),AND(Работа!$C26=Ответы!$K$4,Работа!$J26=Ответы!$L$12)),1,IF(Работа!$J26="нет","нет",IF(C26=0," ",0)))</f>
        <v xml:space="preserve"> </v>
      </c>
      <c r="K26" s="114" t="str">
        <f>IF(OR(AND(Работа!$C26=Ответы!$B$4,Работа!$K26=Ответы!$C$13),AND(Работа!$C26=Ответы!$E$4,Работа!$K26=Ответы!$F$13),AND(Работа!$C26=Ответы!$H$4,Работа!$K26=Ответы!$I$13),AND(Работа!$C26=Ответы!$K$4,Работа!$K26=Ответы!$L$13)),1,IF(Работа!$K26="нет","нет",IF(C26=0," ",0)))</f>
        <v xml:space="preserve"> </v>
      </c>
      <c r="L26" s="114" t="str">
        <f>IF(OR(AND(Работа!$C26=Ответы!$B$4,Работа!$L26=Ответы!$C$14),AND(Работа!$C26=Ответы!$E$4,Работа!$L26=Ответы!$F$14),AND(Работа!$C26=Ответы!$H$4,Работа!$L26=Ответы!$I$14),AND(Работа!$C26=Ответы!$K$4,Работа!$L26=Ответы!$L$14)),1,IF(Работа!$L26="нет","нет",IF(C26=0," ",0)))</f>
        <v xml:space="preserve"> </v>
      </c>
      <c r="M26" s="114" t="str">
        <f>IF(OR(AND(Работа!$C26=Ответы!$B$4,Работа!$M26=Ответы!$C$15),AND(Работа!$C26=Ответы!$E$4,Работа!$M26=Ответы!$F$15),AND(Работа!$C26=Ответы!$H$4,Работа!$M26=Ответы!$I$15),AND(Работа!$C26=Ответы!$K$4,Работа!$M26=Ответы!$L$15)),1,IF(Работа!$M26="нет","нет",IF(C26=0," ",0)))</f>
        <v xml:space="preserve"> </v>
      </c>
      <c r="N26" s="114" t="str">
        <f>IF(OR(AND(Работа!$C26=Ответы!$B$4,Работа!$N26=Ответы!$C$16),AND(Работа!$C26=Ответы!$E$4,Работа!$N26=Ответы!$F$16),AND(Работа!$C26=Ответы!$H$4,Работа!$N26=Ответы!$I$16),AND(Работа!$C26=Ответы!$K$4,Работа!$N26=Ответы!$L$16)),1,IF(Работа!$N26="нет","нет",IF(C26=0," ",0)))</f>
        <v xml:space="preserve"> </v>
      </c>
      <c r="O26" s="114" t="str">
        <f>IF(OR(AND(Работа!$C26=Ответы!$B$4,Работа!$O26=Ответы!$C$17),AND(Работа!$C26=Ответы!$E$4,Работа!$O26=Ответы!$F$17),AND(Работа!$C26=Ответы!$H$4,Работа!$O26=Ответы!$I$17),AND(Работа!$C26=Ответы!$K$4,Работа!$O26=Ответы!$L$17)),1,IF(Работа!$O26="нет","нет",IF(C26=0," ",0)))</f>
        <v xml:space="preserve"> </v>
      </c>
      <c r="P26" s="114" t="str">
        <f>IF(OR(AND(Работа!$C26=Ответы!$B$4,Работа!$P26=Ответы!$C$18),AND(Работа!$C26=Ответы!$E$4,Работа!$P26=Ответы!$F$18),AND(Работа!$C26=Ответы!$H$4,Работа!$P26=Ответы!$I$18),AND(Работа!$C26=Ответы!$K$4,Работа!$P26=Ответы!$L$18)),1,IF(Работа!$P26="нет","нет",IF(C26=0," ",0)))</f>
        <v xml:space="preserve"> </v>
      </c>
      <c r="Q26" s="114" t="str">
        <f>IF(OR(AND(Работа!$C26=Ответы!$B$4,Работа!$Q26=Ответы!$C$19),AND(Работа!$C26=Ответы!$E$4,Работа!$Q26=Ответы!$F$19),AND(Работа!$C26=Ответы!$H$4,Работа!$Q26=Ответы!$I$19),AND(Работа!$C26=Ответы!$K$4,Работа!$Q26=Ответы!$L$19)),1,IF(Работа!$Q26="нет","нет",IF(C26=0," ",0)))</f>
        <v xml:space="preserve"> </v>
      </c>
      <c r="R26" s="114" t="str">
        <f>IF(OR(AND(Работа!$C26=Ответы!$B$4,Работа!$R26=Ответы!$C$20),AND(Работа!$C26=Ответы!$E$4,Работа!$R26=Ответы!$F$20),AND(Работа!$C26=Ответы!$H$4,Работа!$R26=Ответы!$I$20),AND(Работа!$C26=Ответы!$K$4,Работа!$R26=Ответы!$L$20)),1,IF(Работа!$R26="нет","нет",IF(C26=0," ",0)))</f>
        <v xml:space="preserve"> </v>
      </c>
      <c r="S26" s="114" t="str">
        <f>IF(OR(AND(Работа!$C26=Ответы!$B$4,Работа!$S26=Ответы!$C$21),AND(Работа!$C26=Ответы!$E$4,Работа!$S26=Ответы!$F$21),AND(Работа!$C26=Ответы!$H$4,Работа!$S26=Ответы!$I$21),AND(Работа!$C26=Ответы!$K$4,Работа!$S26=Ответы!$L$21)),1,IF(Работа!$S26="нет","нет",IF(C26=0," ",0)))</f>
        <v xml:space="preserve"> </v>
      </c>
      <c r="T26" s="114" t="str">
        <f>IF(OR(AND(Работа!$C26=Ответы!$B$4,Работа!$T26=Ответы!$C$22),AND(Работа!$C26=Ответы!$E$4,Работа!$T26=Ответы!$F$22),AND(Работа!$C26=Ответы!$H$4,Работа!$T26=Ответы!$I$22),AND(Работа!$C26=Ответы!$K$4,Работа!$T26=Ответы!$L$22)),1,IF(Работа!$T26="нет","нет",IF(C26=0," ",0)))</f>
        <v xml:space="preserve"> </v>
      </c>
      <c r="U26" s="114" t="str">
        <f>IF(OR(AND(Работа!$C26=Ответы!$B$4,Работа!$U26=Ответы!$C$23),AND(Работа!$C26=Ответы!$E$4,Работа!$U26=Ответы!$F$23),AND(Работа!$C26=Ответы!$H$4,Работа!$U26=Ответы!$I$23),AND(Работа!$C26=Ответы!$K$4,Работа!$U26=Ответы!$L$23)),1,IF(Работа!$U26="нет","нет",IF(C26=0," ",0)))</f>
        <v xml:space="preserve"> </v>
      </c>
      <c r="V26" s="114" t="str">
        <f>IF(C26=0," ",Работа!$V26)</f>
        <v xml:space="preserve"> </v>
      </c>
      <c r="W26" s="114" t="str">
        <f>IF(OR(AND(Работа!$C26=Ответы!$B$4,Работа!$W26=Ответы!$C$25),AND(Работа!$C26=Ответы!$E$4,Работа!$W26=Ответы!$F$25),AND(Работа!$C26=Ответы!$H$4,Работа!$W26=Ответы!$I$25),AND(Работа!$C26=Ответы!$K$4,Работа!$W26=Ответы!$L$25)),1,IF(Работа!$W26="нет","нет",IF(C26=0," ",0)))</f>
        <v xml:space="preserve"> </v>
      </c>
      <c r="X26" s="114" t="str">
        <f t="shared" si="4"/>
        <v xml:space="preserve"> </v>
      </c>
      <c r="Y26" s="115" t="str">
        <f t="shared" si="0"/>
        <v xml:space="preserve"> </v>
      </c>
      <c r="Z26" s="116" t="str">
        <f t="shared" si="1"/>
        <v xml:space="preserve"> </v>
      </c>
      <c r="AA26" s="73"/>
      <c r="AB26" s="118" t="str">
        <f t="shared" si="2"/>
        <v xml:space="preserve"> </v>
      </c>
      <c r="AC26" s="118" t="str">
        <f t="shared" si="3"/>
        <v xml:space="preserve"> </v>
      </c>
      <c r="AD26" s="118"/>
      <c r="AE26" s="118"/>
      <c r="AF26" s="118"/>
      <c r="AG26" s="1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</row>
    <row r="27" spans="1:47" ht="18.75" x14ac:dyDescent="0.3">
      <c r="A27" s="30">
        <v>26</v>
      </c>
      <c r="B27" s="113">
        <f>Список!D34</f>
        <v>0</v>
      </c>
      <c r="C27" s="17">
        <f>Список!E34</f>
        <v>0</v>
      </c>
      <c r="D27" s="114" t="str">
        <f>IF(OR(AND(Работа!$C27=Ответы!$B$4,Работа!$D27=Ответы!$C$6),AND(Работа!$C27=Ответы!$E$4,Работа!$D27=Ответы!$F$6),AND(Работа!$C27=Ответы!$H$4,Работа!$D27=Ответы!$I$6),AND(Работа!$C27=Ответы!$K$4,Работа!$D27=Ответы!$L$6)),1,IF(Работа!$D27="нет","нет",IF(C27=0," ",0)))</f>
        <v xml:space="preserve"> </v>
      </c>
      <c r="E27" s="114" t="str">
        <f>IF(OR(AND(Работа!$C27=Ответы!$B$4,Работа!$E27=Ответы!$C$7),AND(Работа!$C27=Ответы!$E$4,Работа!$E27=Ответы!$F$7),AND(Работа!$C27=Ответы!$H$4,Работа!$E27=Ответы!$I$7),AND(Работа!$C27=Ответы!$K$4,Работа!$E27=Ответы!$L$7)),1,IF(Работа!$E27="нет","нет",IF(C27=0," ",0)))</f>
        <v xml:space="preserve"> </v>
      </c>
      <c r="F27" s="114" t="str">
        <f>IF(OR(AND(Работа!$C27=Ответы!$B$4,Работа!$F27=Ответы!$C$8),AND(Работа!$C27=Ответы!$E$4,Работа!$F27=Ответы!$F$8),AND(Работа!$C27=Ответы!$H$4,Работа!$F27=Ответы!$I$8),AND(Работа!$C27=Ответы!$K$4,Работа!$F27=Ответы!$L$8)),1,IF(Работа!$F27="нет","нет",IF(C27=0," ",0)))</f>
        <v xml:space="preserve"> </v>
      </c>
      <c r="G27" s="114" t="str">
        <f>IF(OR(AND(Работа!$C27=Ответы!$B$4,Работа!$G27=Ответы!$C$9),AND(Работа!$C27=Ответы!$E$4,Работа!$G27=Ответы!$F$9),AND(Работа!$C27=Ответы!$H$4,Работа!$G27=Ответы!$I$9),AND(Работа!$C27=Ответы!$K$4,Работа!$G27=Ответы!$L$9)),1,IF(Работа!$G27="нет","нет",IF(C27=0," ",0)))</f>
        <v xml:space="preserve"> </v>
      </c>
      <c r="H27" s="114" t="str">
        <f>IF(OR(AND(Работа!$C27=Ответы!$B$4,Работа!$H27=Ответы!$C$10),AND(Работа!$C27=Ответы!$E$4,Работа!$H27=Ответы!$F$10),AND(Работа!$C27=Ответы!$H$4,Работа!$H27=Ответы!$I$10),AND(Работа!$C27=Ответы!$K$4,Работа!$H27=Ответы!$L$10)),1,IF(Работа!$H27="нет","нет",IF(C27=0," ",0)))</f>
        <v xml:space="preserve"> </v>
      </c>
      <c r="I27" s="114" t="str">
        <f>IF(OR(AND(Работа!$C27=Ответы!$B$4,Работа!$I27=Ответы!$C$11),AND(Работа!$C27=Ответы!$E$4,Работа!$I27=Ответы!$F$11),AND(Работа!$C27=Ответы!$H$4,Работа!$I27=Ответы!$I$11),AND(Работа!$C27=Ответы!$K$4,Работа!$I27=Ответы!$L$11)),1,IF(Работа!$I27="нет","нет",IF(C27=0," ",0)))</f>
        <v xml:space="preserve"> </v>
      </c>
      <c r="J27" s="114" t="str">
        <f>IF(OR(AND(Работа!$C27=Ответы!$B$4,Работа!$J27=Ответы!$C$12),AND(Работа!$C27=Ответы!$E$4,Работа!$J27=Ответы!$F$12),AND(Работа!$C27=Ответы!$H$4,Работа!$J27=Ответы!$I$12),AND(Работа!$C27=Ответы!$K$4,Работа!$J27=Ответы!$L$12)),1,IF(Работа!$J27="нет","нет",IF(C27=0," ",0)))</f>
        <v xml:space="preserve"> </v>
      </c>
      <c r="K27" s="114" t="str">
        <f>IF(OR(AND(Работа!$C27=Ответы!$B$4,Работа!$K27=Ответы!$C$13),AND(Работа!$C27=Ответы!$E$4,Работа!$K27=Ответы!$F$13),AND(Работа!$C27=Ответы!$H$4,Работа!$K27=Ответы!$I$13),AND(Работа!$C27=Ответы!$K$4,Работа!$K27=Ответы!$L$13)),1,IF(Работа!$K27="нет","нет",IF(C27=0," ",0)))</f>
        <v xml:space="preserve"> </v>
      </c>
      <c r="L27" s="114" t="str">
        <f>IF(OR(AND(Работа!$C27=Ответы!$B$4,Работа!$L27=Ответы!$C$14),AND(Работа!$C27=Ответы!$E$4,Работа!$L27=Ответы!$F$14),AND(Работа!$C27=Ответы!$H$4,Работа!$L27=Ответы!$I$14),AND(Работа!$C27=Ответы!$K$4,Работа!$L27=Ответы!$L$14)),1,IF(Работа!$L27="нет","нет",IF(C27=0," ",0)))</f>
        <v xml:space="preserve"> </v>
      </c>
      <c r="M27" s="114" t="str">
        <f>IF(OR(AND(Работа!$C27=Ответы!$B$4,Работа!$M27=Ответы!$C$15),AND(Работа!$C27=Ответы!$E$4,Работа!$M27=Ответы!$F$15),AND(Работа!$C27=Ответы!$H$4,Работа!$M27=Ответы!$I$15),AND(Работа!$C27=Ответы!$K$4,Работа!$M27=Ответы!$L$15)),1,IF(Работа!$M27="нет","нет",IF(C27=0," ",0)))</f>
        <v xml:space="preserve"> </v>
      </c>
      <c r="N27" s="114" t="str">
        <f>IF(OR(AND(Работа!$C27=Ответы!$B$4,Работа!$N27=Ответы!$C$16),AND(Работа!$C27=Ответы!$E$4,Работа!$N27=Ответы!$F$16),AND(Работа!$C27=Ответы!$H$4,Работа!$N27=Ответы!$I$16),AND(Работа!$C27=Ответы!$K$4,Работа!$N27=Ответы!$L$16)),1,IF(Работа!$N27="нет","нет",IF(C27=0," ",0)))</f>
        <v xml:space="preserve"> </v>
      </c>
      <c r="O27" s="114" t="str">
        <f>IF(OR(AND(Работа!$C27=Ответы!$B$4,Работа!$O27=Ответы!$C$17),AND(Работа!$C27=Ответы!$E$4,Работа!$O27=Ответы!$F$17),AND(Работа!$C27=Ответы!$H$4,Работа!$O27=Ответы!$I$17),AND(Работа!$C27=Ответы!$K$4,Работа!$O27=Ответы!$L$17)),1,IF(Работа!$O27="нет","нет",IF(C27=0," ",0)))</f>
        <v xml:space="preserve"> </v>
      </c>
      <c r="P27" s="114" t="str">
        <f>IF(OR(AND(Работа!$C27=Ответы!$B$4,Работа!$P27=Ответы!$C$18),AND(Работа!$C27=Ответы!$E$4,Работа!$P27=Ответы!$F$18),AND(Работа!$C27=Ответы!$H$4,Работа!$P27=Ответы!$I$18),AND(Работа!$C27=Ответы!$K$4,Работа!$P27=Ответы!$L$18)),1,IF(Работа!$P27="нет","нет",IF(C27=0," ",0)))</f>
        <v xml:space="preserve"> </v>
      </c>
      <c r="Q27" s="114" t="str">
        <f>IF(OR(AND(Работа!$C27=Ответы!$B$4,Работа!$Q27=Ответы!$C$19),AND(Работа!$C27=Ответы!$E$4,Работа!$Q27=Ответы!$F$19),AND(Работа!$C27=Ответы!$H$4,Работа!$Q27=Ответы!$I$19),AND(Работа!$C27=Ответы!$K$4,Работа!$Q27=Ответы!$L$19)),1,IF(Работа!$Q27="нет","нет",IF(C27=0," ",0)))</f>
        <v xml:space="preserve"> </v>
      </c>
      <c r="R27" s="114" t="str">
        <f>IF(OR(AND(Работа!$C27=Ответы!$B$4,Работа!$R27=Ответы!$C$20),AND(Работа!$C27=Ответы!$E$4,Работа!$R27=Ответы!$F$20),AND(Работа!$C27=Ответы!$H$4,Работа!$R27=Ответы!$I$20),AND(Работа!$C27=Ответы!$K$4,Работа!$R27=Ответы!$L$20)),1,IF(Работа!$R27="нет","нет",IF(C27=0," ",0)))</f>
        <v xml:space="preserve"> </v>
      </c>
      <c r="S27" s="114" t="str">
        <f>IF(OR(AND(Работа!$C27=Ответы!$B$4,Работа!$S27=Ответы!$C$21),AND(Работа!$C27=Ответы!$E$4,Работа!$S27=Ответы!$F$21),AND(Работа!$C27=Ответы!$H$4,Работа!$S27=Ответы!$I$21),AND(Работа!$C27=Ответы!$K$4,Работа!$S27=Ответы!$L$21)),1,IF(Работа!$S27="нет","нет",IF(C27=0," ",0)))</f>
        <v xml:space="preserve"> </v>
      </c>
      <c r="T27" s="114" t="str">
        <f>IF(OR(AND(Работа!$C27=Ответы!$B$4,Работа!$T27=Ответы!$C$22),AND(Работа!$C27=Ответы!$E$4,Работа!$T27=Ответы!$F$22),AND(Работа!$C27=Ответы!$H$4,Работа!$T27=Ответы!$I$22),AND(Работа!$C27=Ответы!$K$4,Работа!$T27=Ответы!$L$22)),1,IF(Работа!$T27="нет","нет",IF(C27=0," ",0)))</f>
        <v xml:space="preserve"> </v>
      </c>
      <c r="U27" s="114" t="str">
        <f>IF(OR(AND(Работа!$C27=Ответы!$B$4,Работа!$U27=Ответы!$C$23),AND(Работа!$C27=Ответы!$E$4,Работа!$U27=Ответы!$F$23),AND(Работа!$C27=Ответы!$H$4,Работа!$U27=Ответы!$I$23),AND(Работа!$C27=Ответы!$K$4,Работа!$U27=Ответы!$L$23)),1,IF(Работа!$U27="нет","нет",IF(C27=0," ",0)))</f>
        <v xml:space="preserve"> </v>
      </c>
      <c r="V27" s="114" t="str">
        <f>IF(C27=0," ",Работа!$V27)</f>
        <v xml:space="preserve"> </v>
      </c>
      <c r="W27" s="114" t="str">
        <f>IF(OR(AND(Работа!$C27=Ответы!$B$4,Работа!$W27=Ответы!$C$25),AND(Работа!$C27=Ответы!$E$4,Работа!$W27=Ответы!$F$25),AND(Работа!$C27=Ответы!$H$4,Работа!$W27=Ответы!$I$25),AND(Работа!$C27=Ответы!$K$4,Работа!$W27=Ответы!$L$25)),1,IF(Работа!$W27="нет","нет",IF(C27=0," ",0)))</f>
        <v xml:space="preserve"> </v>
      </c>
      <c r="X27" s="114" t="str">
        <f t="shared" si="4"/>
        <v xml:space="preserve"> </v>
      </c>
      <c r="Y27" s="115" t="str">
        <f t="shared" si="0"/>
        <v xml:space="preserve"> </v>
      </c>
      <c r="Z27" s="116" t="str">
        <f t="shared" si="1"/>
        <v xml:space="preserve"> </v>
      </c>
      <c r="AA27" s="73"/>
      <c r="AB27" s="118" t="str">
        <f t="shared" si="2"/>
        <v xml:space="preserve"> </v>
      </c>
      <c r="AC27" s="118" t="str">
        <f t="shared" si="3"/>
        <v xml:space="preserve"> </v>
      </c>
      <c r="AD27" s="118"/>
      <c r="AE27" s="118"/>
      <c r="AF27" s="118"/>
      <c r="AG27" s="1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</row>
    <row r="28" spans="1:47" ht="18.75" x14ac:dyDescent="0.3">
      <c r="A28" s="30">
        <v>27</v>
      </c>
      <c r="B28" s="113">
        <f>Список!D35</f>
        <v>0</v>
      </c>
      <c r="C28" s="17">
        <f>Список!E35</f>
        <v>0</v>
      </c>
      <c r="D28" s="114" t="str">
        <f>IF(OR(AND(Работа!$C28=Ответы!$B$4,Работа!$D28=Ответы!$C$6),AND(Работа!$C28=Ответы!$E$4,Работа!$D28=Ответы!$F$6),AND(Работа!$C28=Ответы!$H$4,Работа!$D28=Ответы!$I$6),AND(Работа!$C28=Ответы!$K$4,Работа!$D28=Ответы!$L$6)),1,IF(Работа!$D28="нет","нет",IF(C28=0," ",0)))</f>
        <v xml:space="preserve"> </v>
      </c>
      <c r="E28" s="114" t="str">
        <f>IF(OR(AND(Работа!$C28=Ответы!$B$4,Работа!$E28=Ответы!$C$7),AND(Работа!$C28=Ответы!$E$4,Работа!$E28=Ответы!$F$7),AND(Работа!$C28=Ответы!$H$4,Работа!$E28=Ответы!$I$7),AND(Работа!$C28=Ответы!$K$4,Работа!$E28=Ответы!$L$7)),1,IF(Работа!$E28="нет","нет",IF(C28=0," ",0)))</f>
        <v xml:space="preserve"> </v>
      </c>
      <c r="F28" s="114" t="str">
        <f>IF(OR(AND(Работа!$C28=Ответы!$B$4,Работа!$F28=Ответы!$C$8),AND(Работа!$C28=Ответы!$E$4,Работа!$F28=Ответы!$F$8),AND(Работа!$C28=Ответы!$H$4,Работа!$F28=Ответы!$I$8),AND(Работа!$C28=Ответы!$K$4,Работа!$F28=Ответы!$L$8)),1,IF(Работа!$F28="нет","нет",IF(C28=0," ",0)))</f>
        <v xml:space="preserve"> </v>
      </c>
      <c r="G28" s="114" t="str">
        <f>IF(OR(AND(Работа!$C28=Ответы!$B$4,Работа!$G28=Ответы!$C$9),AND(Работа!$C28=Ответы!$E$4,Работа!$G28=Ответы!$F$9),AND(Работа!$C28=Ответы!$H$4,Работа!$G28=Ответы!$I$9),AND(Работа!$C28=Ответы!$K$4,Работа!$G28=Ответы!$L$9)),1,IF(Работа!$G28="нет","нет",IF(C28=0," ",0)))</f>
        <v xml:space="preserve"> </v>
      </c>
      <c r="H28" s="114" t="str">
        <f>IF(OR(AND(Работа!$C28=Ответы!$B$4,Работа!$H28=Ответы!$C$10),AND(Работа!$C28=Ответы!$E$4,Работа!$H28=Ответы!$F$10),AND(Работа!$C28=Ответы!$H$4,Работа!$H28=Ответы!$I$10),AND(Работа!$C28=Ответы!$K$4,Работа!$H28=Ответы!$L$10)),1,IF(Работа!$H28="нет","нет",IF(C28=0," ",0)))</f>
        <v xml:space="preserve"> </v>
      </c>
      <c r="I28" s="114" t="str">
        <f>IF(OR(AND(Работа!$C28=Ответы!$B$4,Работа!$I28=Ответы!$C$11),AND(Работа!$C28=Ответы!$E$4,Работа!$I28=Ответы!$F$11),AND(Работа!$C28=Ответы!$H$4,Работа!$I28=Ответы!$I$11),AND(Работа!$C28=Ответы!$K$4,Работа!$I28=Ответы!$L$11)),1,IF(Работа!$I28="нет","нет",IF(C28=0," ",0)))</f>
        <v xml:space="preserve"> </v>
      </c>
      <c r="J28" s="114" t="str">
        <f>IF(OR(AND(Работа!$C28=Ответы!$B$4,Работа!$J28=Ответы!$C$12),AND(Работа!$C28=Ответы!$E$4,Работа!$J28=Ответы!$F$12),AND(Работа!$C28=Ответы!$H$4,Работа!$J28=Ответы!$I$12),AND(Работа!$C28=Ответы!$K$4,Работа!$J28=Ответы!$L$12)),1,IF(Работа!$J28="нет","нет",IF(C28=0," ",0)))</f>
        <v xml:space="preserve"> </v>
      </c>
      <c r="K28" s="114" t="str">
        <f>IF(OR(AND(Работа!$C28=Ответы!$B$4,Работа!$K28=Ответы!$C$13),AND(Работа!$C28=Ответы!$E$4,Работа!$K28=Ответы!$F$13),AND(Работа!$C28=Ответы!$H$4,Работа!$K28=Ответы!$I$13),AND(Работа!$C28=Ответы!$K$4,Работа!$K28=Ответы!$L$13)),1,IF(Работа!$K28="нет","нет",IF(C28=0," ",0)))</f>
        <v xml:space="preserve"> </v>
      </c>
      <c r="L28" s="114" t="str">
        <f>IF(OR(AND(Работа!$C28=Ответы!$B$4,Работа!$L28=Ответы!$C$14),AND(Работа!$C28=Ответы!$E$4,Работа!$L28=Ответы!$F$14),AND(Работа!$C28=Ответы!$H$4,Работа!$L28=Ответы!$I$14),AND(Работа!$C28=Ответы!$K$4,Работа!$L28=Ответы!$L$14)),1,IF(Работа!$L28="нет","нет",IF(C28=0," ",0)))</f>
        <v xml:space="preserve"> </v>
      </c>
      <c r="M28" s="114" t="str">
        <f>IF(OR(AND(Работа!$C28=Ответы!$B$4,Работа!$M28=Ответы!$C$15),AND(Работа!$C28=Ответы!$E$4,Работа!$M28=Ответы!$F$15),AND(Работа!$C28=Ответы!$H$4,Работа!$M28=Ответы!$I$15),AND(Работа!$C28=Ответы!$K$4,Работа!$M28=Ответы!$L$15)),1,IF(Работа!$M28="нет","нет",IF(C28=0," ",0)))</f>
        <v xml:space="preserve"> </v>
      </c>
      <c r="N28" s="114" t="str">
        <f>IF(OR(AND(Работа!$C28=Ответы!$B$4,Работа!$N28=Ответы!$C$16),AND(Работа!$C28=Ответы!$E$4,Работа!$N28=Ответы!$F$16),AND(Работа!$C28=Ответы!$H$4,Работа!$N28=Ответы!$I$16),AND(Работа!$C28=Ответы!$K$4,Работа!$N28=Ответы!$L$16)),1,IF(Работа!$N28="нет","нет",IF(C28=0," ",0)))</f>
        <v xml:space="preserve"> </v>
      </c>
      <c r="O28" s="114" t="str">
        <f>IF(OR(AND(Работа!$C28=Ответы!$B$4,Работа!$O28=Ответы!$C$17),AND(Работа!$C28=Ответы!$E$4,Работа!$O28=Ответы!$F$17),AND(Работа!$C28=Ответы!$H$4,Работа!$O28=Ответы!$I$17),AND(Работа!$C28=Ответы!$K$4,Работа!$O28=Ответы!$L$17)),1,IF(Работа!$O28="нет","нет",IF(C28=0," ",0)))</f>
        <v xml:space="preserve"> </v>
      </c>
      <c r="P28" s="114" t="str">
        <f>IF(OR(AND(Работа!$C28=Ответы!$B$4,Работа!$P28=Ответы!$C$18),AND(Работа!$C28=Ответы!$E$4,Работа!$P28=Ответы!$F$18),AND(Работа!$C28=Ответы!$H$4,Работа!$P28=Ответы!$I$18),AND(Работа!$C28=Ответы!$K$4,Работа!$P28=Ответы!$L$18)),1,IF(Работа!$P28="нет","нет",IF(C28=0," ",0)))</f>
        <v xml:space="preserve"> </v>
      </c>
      <c r="Q28" s="114" t="str">
        <f>IF(OR(AND(Работа!$C28=Ответы!$B$4,Работа!$Q28=Ответы!$C$19),AND(Работа!$C28=Ответы!$E$4,Работа!$Q28=Ответы!$F$19),AND(Работа!$C28=Ответы!$H$4,Работа!$Q28=Ответы!$I$19),AND(Работа!$C28=Ответы!$K$4,Работа!$Q28=Ответы!$L$19)),1,IF(Работа!$Q28="нет","нет",IF(C28=0," ",0)))</f>
        <v xml:space="preserve"> </v>
      </c>
      <c r="R28" s="114" t="str">
        <f>IF(OR(AND(Работа!$C28=Ответы!$B$4,Работа!$R28=Ответы!$C$20),AND(Работа!$C28=Ответы!$E$4,Работа!$R28=Ответы!$F$20),AND(Работа!$C28=Ответы!$H$4,Работа!$R28=Ответы!$I$20),AND(Работа!$C28=Ответы!$K$4,Работа!$R28=Ответы!$L$20)),1,IF(Работа!$R28="нет","нет",IF(C28=0," ",0)))</f>
        <v xml:space="preserve"> </v>
      </c>
      <c r="S28" s="114" t="str">
        <f>IF(OR(AND(Работа!$C28=Ответы!$B$4,Работа!$S28=Ответы!$C$21),AND(Работа!$C28=Ответы!$E$4,Работа!$S28=Ответы!$F$21),AND(Работа!$C28=Ответы!$H$4,Работа!$S28=Ответы!$I$21),AND(Работа!$C28=Ответы!$K$4,Работа!$S28=Ответы!$L$21)),1,IF(Работа!$S28="нет","нет",IF(C28=0," ",0)))</f>
        <v xml:space="preserve"> </v>
      </c>
      <c r="T28" s="114" t="str">
        <f>IF(OR(AND(Работа!$C28=Ответы!$B$4,Работа!$T28=Ответы!$C$22),AND(Работа!$C28=Ответы!$E$4,Работа!$T28=Ответы!$F$22),AND(Работа!$C28=Ответы!$H$4,Работа!$T28=Ответы!$I$22),AND(Работа!$C28=Ответы!$K$4,Работа!$T28=Ответы!$L$22)),1,IF(Работа!$T28="нет","нет",IF(C28=0," ",0)))</f>
        <v xml:space="preserve"> </v>
      </c>
      <c r="U28" s="114" t="str">
        <f>IF(OR(AND(Работа!$C28=Ответы!$B$4,Работа!$U28=Ответы!$C$23),AND(Работа!$C28=Ответы!$E$4,Работа!$U28=Ответы!$F$23),AND(Работа!$C28=Ответы!$H$4,Работа!$U28=Ответы!$I$23),AND(Работа!$C28=Ответы!$K$4,Работа!$U28=Ответы!$L$23)),1,IF(Работа!$U28="нет","нет",IF(C28=0," ",0)))</f>
        <v xml:space="preserve"> </v>
      </c>
      <c r="V28" s="114" t="str">
        <f>IF(C28=0," ",Работа!$V28)</f>
        <v xml:space="preserve"> </v>
      </c>
      <c r="W28" s="114" t="str">
        <f>IF(OR(AND(Работа!$C28=Ответы!$B$4,Работа!$W28=Ответы!$C$25),AND(Работа!$C28=Ответы!$E$4,Работа!$W28=Ответы!$F$25),AND(Работа!$C28=Ответы!$H$4,Работа!$W28=Ответы!$I$25),AND(Работа!$C28=Ответы!$K$4,Работа!$W28=Ответы!$L$25)),1,IF(Работа!$W28="нет","нет",IF(C28=0," ",0)))</f>
        <v xml:space="preserve"> </v>
      </c>
      <c r="X28" s="114" t="str">
        <f t="shared" si="4"/>
        <v xml:space="preserve"> </v>
      </c>
      <c r="Y28" s="115" t="str">
        <f t="shared" si="0"/>
        <v xml:space="preserve"> </v>
      </c>
      <c r="Z28" s="116" t="str">
        <f t="shared" si="1"/>
        <v xml:space="preserve"> </v>
      </c>
      <c r="AA28" s="73"/>
      <c r="AB28" s="118" t="str">
        <f t="shared" si="2"/>
        <v xml:space="preserve"> </v>
      </c>
      <c r="AC28" s="118" t="str">
        <f t="shared" si="3"/>
        <v xml:space="preserve"> </v>
      </c>
      <c r="AD28" s="118"/>
      <c r="AE28" s="118"/>
      <c r="AF28" s="118"/>
      <c r="AG28" s="1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</row>
    <row r="29" spans="1:47" ht="18.75" x14ac:dyDescent="0.3">
      <c r="A29" s="30">
        <v>28</v>
      </c>
      <c r="B29" s="113">
        <f>Список!D36</f>
        <v>0</v>
      </c>
      <c r="C29" s="17">
        <f>Список!E36</f>
        <v>0</v>
      </c>
      <c r="D29" s="114" t="str">
        <f>IF(OR(AND(Работа!$C29=Ответы!$B$4,Работа!$D29=Ответы!$C$6),AND(Работа!$C29=Ответы!$E$4,Работа!$D29=Ответы!$F$6),AND(Работа!$C29=Ответы!$H$4,Работа!$D29=Ответы!$I$6),AND(Работа!$C29=Ответы!$K$4,Работа!$D29=Ответы!$L$6)),1,IF(Работа!$D29="нет","нет",IF(C29=0," ",0)))</f>
        <v xml:space="preserve"> </v>
      </c>
      <c r="E29" s="114" t="str">
        <f>IF(OR(AND(Работа!$C29=Ответы!$B$4,Работа!$E29=Ответы!$C$7),AND(Работа!$C29=Ответы!$E$4,Работа!$E29=Ответы!$F$7),AND(Работа!$C29=Ответы!$H$4,Работа!$E29=Ответы!$I$7),AND(Работа!$C29=Ответы!$K$4,Работа!$E29=Ответы!$L$7)),1,IF(Работа!$E29="нет","нет",IF(C29=0," ",0)))</f>
        <v xml:space="preserve"> </v>
      </c>
      <c r="F29" s="114" t="str">
        <f>IF(OR(AND(Работа!$C29=Ответы!$B$4,Работа!$F29=Ответы!$C$8),AND(Работа!$C29=Ответы!$E$4,Работа!$F29=Ответы!$F$8),AND(Работа!$C29=Ответы!$H$4,Работа!$F29=Ответы!$I$8),AND(Работа!$C29=Ответы!$K$4,Работа!$F29=Ответы!$L$8)),1,IF(Работа!$F29="нет","нет",IF(C29=0," ",0)))</f>
        <v xml:space="preserve"> </v>
      </c>
      <c r="G29" s="114" t="str">
        <f>IF(OR(AND(Работа!$C29=Ответы!$B$4,Работа!$G29=Ответы!$C$9),AND(Работа!$C29=Ответы!$E$4,Работа!$G29=Ответы!$F$9),AND(Работа!$C29=Ответы!$H$4,Работа!$G29=Ответы!$I$9),AND(Работа!$C29=Ответы!$K$4,Работа!$G29=Ответы!$L$9)),1,IF(Работа!$G29="нет","нет",IF(C29=0," ",0)))</f>
        <v xml:space="preserve"> </v>
      </c>
      <c r="H29" s="114" t="str">
        <f>IF(OR(AND(Работа!$C29=Ответы!$B$4,Работа!$H29=Ответы!$C$10),AND(Работа!$C29=Ответы!$E$4,Работа!$H29=Ответы!$F$10),AND(Работа!$C29=Ответы!$H$4,Работа!$H29=Ответы!$I$10),AND(Работа!$C29=Ответы!$K$4,Работа!$H29=Ответы!$L$10)),1,IF(Работа!$H29="нет","нет",IF(C29=0," ",0)))</f>
        <v xml:space="preserve"> </v>
      </c>
      <c r="I29" s="114" t="str">
        <f>IF(OR(AND(Работа!$C29=Ответы!$B$4,Работа!$I29=Ответы!$C$11),AND(Работа!$C29=Ответы!$E$4,Работа!$I29=Ответы!$F$11),AND(Работа!$C29=Ответы!$H$4,Работа!$I29=Ответы!$I$11),AND(Работа!$C29=Ответы!$K$4,Работа!$I29=Ответы!$L$11)),1,IF(Работа!$I29="нет","нет",IF(C29=0," ",0)))</f>
        <v xml:space="preserve"> </v>
      </c>
      <c r="J29" s="114" t="str">
        <f>IF(OR(AND(Работа!$C29=Ответы!$B$4,Работа!$J29=Ответы!$C$12),AND(Работа!$C29=Ответы!$E$4,Работа!$J29=Ответы!$F$12),AND(Работа!$C29=Ответы!$H$4,Работа!$J29=Ответы!$I$12),AND(Работа!$C29=Ответы!$K$4,Работа!$J29=Ответы!$L$12)),1,IF(Работа!$J29="нет","нет",IF(C29=0," ",0)))</f>
        <v xml:space="preserve"> </v>
      </c>
      <c r="K29" s="114" t="str">
        <f>IF(OR(AND(Работа!$C29=Ответы!$B$4,Работа!$K29=Ответы!$C$13),AND(Работа!$C29=Ответы!$E$4,Работа!$K29=Ответы!$F$13),AND(Работа!$C29=Ответы!$H$4,Работа!$K29=Ответы!$I$13),AND(Работа!$C29=Ответы!$K$4,Работа!$K29=Ответы!$L$13)),1,IF(Работа!$K29="нет","нет",IF(C29=0," ",0)))</f>
        <v xml:space="preserve"> </v>
      </c>
      <c r="L29" s="114" t="str">
        <f>IF(OR(AND(Работа!$C29=Ответы!$B$4,Работа!$L29=Ответы!$C$14),AND(Работа!$C29=Ответы!$E$4,Работа!$L29=Ответы!$F$14),AND(Работа!$C29=Ответы!$H$4,Работа!$L29=Ответы!$I$14),AND(Работа!$C29=Ответы!$K$4,Работа!$L29=Ответы!$L$14)),1,IF(Работа!$L29="нет","нет",IF(C29=0," ",0)))</f>
        <v xml:space="preserve"> </v>
      </c>
      <c r="M29" s="114" t="str">
        <f>IF(OR(AND(Работа!$C29=Ответы!$B$4,Работа!$M29=Ответы!$C$15),AND(Работа!$C29=Ответы!$E$4,Работа!$M29=Ответы!$F$15),AND(Работа!$C29=Ответы!$H$4,Работа!$M29=Ответы!$I$15),AND(Работа!$C29=Ответы!$K$4,Работа!$M29=Ответы!$L$15)),1,IF(Работа!$M29="нет","нет",IF(C29=0," ",0)))</f>
        <v xml:space="preserve"> </v>
      </c>
      <c r="N29" s="114" t="str">
        <f>IF(OR(AND(Работа!$C29=Ответы!$B$4,Работа!$N29=Ответы!$C$16),AND(Работа!$C29=Ответы!$E$4,Работа!$N29=Ответы!$F$16),AND(Работа!$C29=Ответы!$H$4,Работа!$N29=Ответы!$I$16),AND(Работа!$C29=Ответы!$K$4,Работа!$N29=Ответы!$L$16)),1,IF(Работа!$N29="нет","нет",IF(C29=0," ",0)))</f>
        <v xml:space="preserve"> </v>
      </c>
      <c r="O29" s="114" t="str">
        <f>IF(OR(AND(Работа!$C29=Ответы!$B$4,Работа!$O29=Ответы!$C$17),AND(Работа!$C29=Ответы!$E$4,Работа!$O29=Ответы!$F$17),AND(Работа!$C29=Ответы!$H$4,Работа!$O29=Ответы!$I$17),AND(Работа!$C29=Ответы!$K$4,Работа!$O29=Ответы!$L$17)),1,IF(Работа!$O29="нет","нет",IF(C29=0," ",0)))</f>
        <v xml:space="preserve"> </v>
      </c>
      <c r="P29" s="114" t="str">
        <f>IF(OR(AND(Работа!$C29=Ответы!$B$4,Работа!$P29=Ответы!$C$18),AND(Работа!$C29=Ответы!$E$4,Работа!$P29=Ответы!$F$18),AND(Работа!$C29=Ответы!$H$4,Работа!$P29=Ответы!$I$18),AND(Работа!$C29=Ответы!$K$4,Работа!$P29=Ответы!$L$18)),1,IF(Работа!$P29="нет","нет",IF(C29=0," ",0)))</f>
        <v xml:space="preserve"> </v>
      </c>
      <c r="Q29" s="114" t="str">
        <f>IF(OR(AND(Работа!$C29=Ответы!$B$4,Работа!$Q29=Ответы!$C$19),AND(Работа!$C29=Ответы!$E$4,Работа!$Q29=Ответы!$F$19),AND(Работа!$C29=Ответы!$H$4,Работа!$Q29=Ответы!$I$19),AND(Работа!$C29=Ответы!$K$4,Работа!$Q29=Ответы!$L$19)),1,IF(Работа!$Q29="нет","нет",IF(C29=0," ",0)))</f>
        <v xml:space="preserve"> </v>
      </c>
      <c r="R29" s="114" t="str">
        <f>IF(OR(AND(Работа!$C29=Ответы!$B$4,Работа!$R29=Ответы!$C$20),AND(Работа!$C29=Ответы!$E$4,Работа!$R29=Ответы!$F$20),AND(Работа!$C29=Ответы!$H$4,Работа!$R29=Ответы!$I$20),AND(Работа!$C29=Ответы!$K$4,Работа!$R29=Ответы!$L$20)),1,IF(Работа!$R29="нет","нет",IF(C29=0," ",0)))</f>
        <v xml:space="preserve"> </v>
      </c>
      <c r="S29" s="114" t="str">
        <f>IF(OR(AND(Работа!$C29=Ответы!$B$4,Работа!$S29=Ответы!$C$21),AND(Работа!$C29=Ответы!$E$4,Работа!$S29=Ответы!$F$21),AND(Работа!$C29=Ответы!$H$4,Работа!$S29=Ответы!$I$21),AND(Работа!$C29=Ответы!$K$4,Работа!$S29=Ответы!$L$21)),1,IF(Работа!$S29="нет","нет",IF(C29=0," ",0)))</f>
        <v xml:space="preserve"> </v>
      </c>
      <c r="T29" s="114" t="str">
        <f>IF(OR(AND(Работа!$C29=Ответы!$B$4,Работа!$T29=Ответы!$C$22),AND(Работа!$C29=Ответы!$E$4,Работа!$T29=Ответы!$F$22),AND(Работа!$C29=Ответы!$H$4,Работа!$T29=Ответы!$I$22),AND(Работа!$C29=Ответы!$K$4,Работа!$T29=Ответы!$L$22)),1,IF(Работа!$T29="нет","нет",IF(C29=0," ",0)))</f>
        <v xml:space="preserve"> </v>
      </c>
      <c r="U29" s="114" t="str">
        <f>IF(OR(AND(Работа!$C29=Ответы!$B$4,Работа!$U29=Ответы!$C$23),AND(Работа!$C29=Ответы!$E$4,Работа!$U29=Ответы!$F$23),AND(Работа!$C29=Ответы!$H$4,Работа!$U29=Ответы!$I$23),AND(Работа!$C29=Ответы!$K$4,Работа!$U29=Ответы!$L$23)),1,IF(Работа!$U29="нет","нет",IF(C29=0," ",0)))</f>
        <v xml:space="preserve"> </v>
      </c>
      <c r="V29" s="114" t="str">
        <f>IF(C29=0," ",Работа!$V29)</f>
        <v xml:space="preserve"> </v>
      </c>
      <c r="W29" s="114" t="str">
        <f>IF(OR(AND(Работа!$C29=Ответы!$B$4,Работа!$W29=Ответы!$C$25),AND(Работа!$C29=Ответы!$E$4,Работа!$W29=Ответы!$F$25),AND(Работа!$C29=Ответы!$H$4,Работа!$W29=Ответы!$I$25),AND(Работа!$C29=Ответы!$K$4,Работа!$W29=Ответы!$L$25)),1,IF(Работа!$W29="нет","нет",IF(C29=0," ",0)))</f>
        <v xml:space="preserve"> </v>
      </c>
      <c r="X29" s="114" t="str">
        <f t="shared" si="4"/>
        <v xml:space="preserve"> </v>
      </c>
      <c r="Y29" s="115" t="str">
        <f t="shared" si="0"/>
        <v xml:space="preserve"> </v>
      </c>
      <c r="Z29" s="116" t="str">
        <f t="shared" si="1"/>
        <v xml:space="preserve"> </v>
      </c>
      <c r="AA29" s="73"/>
      <c r="AB29" s="118" t="str">
        <f t="shared" si="2"/>
        <v xml:space="preserve"> </v>
      </c>
      <c r="AC29" s="118" t="str">
        <f t="shared" si="3"/>
        <v xml:space="preserve"> </v>
      </c>
      <c r="AD29" s="118"/>
      <c r="AE29" s="118"/>
      <c r="AF29" s="118"/>
      <c r="AG29" s="1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</row>
    <row r="30" spans="1:47" ht="18.75" x14ac:dyDescent="0.3">
      <c r="A30" s="30">
        <v>29</v>
      </c>
      <c r="B30" s="113">
        <f>Список!D37</f>
        <v>0</v>
      </c>
      <c r="C30" s="17">
        <f>Список!E37</f>
        <v>0</v>
      </c>
      <c r="D30" s="114" t="str">
        <f>IF(OR(AND(Работа!$C30=Ответы!$B$4,Работа!$D30=Ответы!$C$6),AND(Работа!$C30=Ответы!$E$4,Работа!$D30=Ответы!$F$6),AND(Работа!$C30=Ответы!$H$4,Работа!$D30=Ответы!$I$6),AND(Работа!$C30=Ответы!$K$4,Работа!$D30=Ответы!$L$6)),1,IF(Работа!$D30="нет","нет",IF(C30=0," ",0)))</f>
        <v xml:space="preserve"> </v>
      </c>
      <c r="E30" s="114" t="str">
        <f>IF(OR(AND(Работа!$C30=Ответы!$B$4,Работа!$E30=Ответы!$C$7),AND(Работа!$C30=Ответы!$E$4,Работа!$E30=Ответы!$F$7),AND(Работа!$C30=Ответы!$H$4,Работа!$E30=Ответы!$I$7),AND(Работа!$C30=Ответы!$K$4,Работа!$E30=Ответы!$L$7)),1,IF(Работа!$E30="нет","нет",IF(C30=0," ",0)))</f>
        <v xml:space="preserve"> </v>
      </c>
      <c r="F30" s="114" t="str">
        <f>IF(OR(AND(Работа!$C30=Ответы!$B$4,Работа!$F30=Ответы!$C$8),AND(Работа!$C30=Ответы!$E$4,Работа!$F30=Ответы!$F$8),AND(Работа!$C30=Ответы!$H$4,Работа!$F30=Ответы!$I$8),AND(Работа!$C30=Ответы!$K$4,Работа!$F30=Ответы!$L$8)),1,IF(Работа!$F30="нет","нет",IF(C30=0," ",0)))</f>
        <v xml:space="preserve"> </v>
      </c>
      <c r="G30" s="114" t="str">
        <f>IF(OR(AND(Работа!$C30=Ответы!$B$4,Работа!$G30=Ответы!$C$9),AND(Работа!$C30=Ответы!$E$4,Работа!$G30=Ответы!$F$9),AND(Работа!$C30=Ответы!$H$4,Работа!$G30=Ответы!$I$9),AND(Работа!$C30=Ответы!$K$4,Работа!$G30=Ответы!$L$9)),1,IF(Работа!$G30="нет","нет",IF(C30=0," ",0)))</f>
        <v xml:space="preserve"> </v>
      </c>
      <c r="H30" s="114" t="str">
        <f>IF(OR(AND(Работа!$C30=Ответы!$B$4,Работа!$H30=Ответы!$C$10),AND(Работа!$C30=Ответы!$E$4,Работа!$H30=Ответы!$F$10),AND(Работа!$C30=Ответы!$H$4,Работа!$H30=Ответы!$I$10),AND(Работа!$C30=Ответы!$K$4,Работа!$H30=Ответы!$L$10)),1,IF(Работа!$H30="нет","нет",IF(C30=0," ",0)))</f>
        <v xml:space="preserve"> </v>
      </c>
      <c r="I30" s="114" t="str">
        <f>IF(OR(AND(Работа!$C30=Ответы!$B$4,Работа!$I30=Ответы!$C$11),AND(Работа!$C30=Ответы!$E$4,Работа!$I30=Ответы!$F$11),AND(Работа!$C30=Ответы!$H$4,Работа!$I30=Ответы!$I$11),AND(Работа!$C30=Ответы!$K$4,Работа!$I30=Ответы!$L$11)),1,IF(Работа!$I30="нет","нет",IF(C30=0," ",0)))</f>
        <v xml:space="preserve"> </v>
      </c>
      <c r="J30" s="114" t="str">
        <f>IF(OR(AND(Работа!$C30=Ответы!$B$4,Работа!$J30=Ответы!$C$12),AND(Работа!$C30=Ответы!$E$4,Работа!$J30=Ответы!$F$12),AND(Работа!$C30=Ответы!$H$4,Работа!$J30=Ответы!$I$12),AND(Работа!$C30=Ответы!$K$4,Работа!$J30=Ответы!$L$12)),1,IF(Работа!$J30="нет","нет",IF(C30=0," ",0)))</f>
        <v xml:space="preserve"> </v>
      </c>
      <c r="K30" s="114" t="str">
        <f>IF(OR(AND(Работа!$C30=Ответы!$B$4,Работа!$K30=Ответы!$C$13),AND(Работа!$C30=Ответы!$E$4,Работа!$K30=Ответы!$F$13),AND(Работа!$C30=Ответы!$H$4,Работа!$K30=Ответы!$I$13),AND(Работа!$C30=Ответы!$K$4,Работа!$K30=Ответы!$L$13)),1,IF(Работа!$K30="нет","нет",IF(C30=0," ",0)))</f>
        <v xml:space="preserve"> </v>
      </c>
      <c r="L30" s="114" t="str">
        <f>IF(OR(AND(Работа!$C30=Ответы!$B$4,Работа!$L30=Ответы!$C$14),AND(Работа!$C30=Ответы!$E$4,Работа!$L30=Ответы!$F$14),AND(Работа!$C30=Ответы!$H$4,Работа!$L30=Ответы!$I$14),AND(Работа!$C30=Ответы!$K$4,Работа!$L30=Ответы!$L$14)),1,IF(Работа!$L30="нет","нет",IF(C30=0," ",0)))</f>
        <v xml:space="preserve"> </v>
      </c>
      <c r="M30" s="114" t="str">
        <f>IF(OR(AND(Работа!$C30=Ответы!$B$4,Работа!$M30=Ответы!$C$15),AND(Работа!$C30=Ответы!$E$4,Работа!$M30=Ответы!$F$15),AND(Работа!$C30=Ответы!$H$4,Работа!$M30=Ответы!$I$15),AND(Работа!$C30=Ответы!$K$4,Работа!$M30=Ответы!$L$15)),1,IF(Работа!$M30="нет","нет",IF(C30=0," ",0)))</f>
        <v xml:space="preserve"> </v>
      </c>
      <c r="N30" s="114" t="str">
        <f>IF(OR(AND(Работа!$C30=Ответы!$B$4,Работа!$N30=Ответы!$C$16),AND(Работа!$C30=Ответы!$E$4,Работа!$N30=Ответы!$F$16),AND(Работа!$C30=Ответы!$H$4,Работа!$N30=Ответы!$I$16),AND(Работа!$C30=Ответы!$K$4,Работа!$N30=Ответы!$L$16)),1,IF(Работа!$N30="нет","нет",IF(C30=0," ",0)))</f>
        <v xml:space="preserve"> </v>
      </c>
      <c r="O30" s="114" t="str">
        <f>IF(OR(AND(Работа!$C30=Ответы!$B$4,Работа!$O30=Ответы!$C$17),AND(Работа!$C30=Ответы!$E$4,Работа!$O30=Ответы!$F$17),AND(Работа!$C30=Ответы!$H$4,Работа!$O30=Ответы!$I$17),AND(Работа!$C30=Ответы!$K$4,Работа!$O30=Ответы!$L$17)),1,IF(Работа!$O30="нет","нет",IF(C30=0," ",0)))</f>
        <v xml:space="preserve"> </v>
      </c>
      <c r="P30" s="114" t="str">
        <f>IF(OR(AND(Работа!$C30=Ответы!$B$4,Работа!$P30=Ответы!$C$18),AND(Работа!$C30=Ответы!$E$4,Работа!$P30=Ответы!$F$18),AND(Работа!$C30=Ответы!$H$4,Работа!$P30=Ответы!$I$18),AND(Работа!$C30=Ответы!$K$4,Работа!$P30=Ответы!$L$18)),1,IF(Работа!$P30="нет","нет",IF(C30=0," ",0)))</f>
        <v xml:space="preserve"> </v>
      </c>
      <c r="Q30" s="114" t="str">
        <f>IF(OR(AND(Работа!$C30=Ответы!$B$4,Работа!$Q30=Ответы!$C$19),AND(Работа!$C30=Ответы!$E$4,Работа!$Q30=Ответы!$F$19),AND(Работа!$C30=Ответы!$H$4,Работа!$Q30=Ответы!$I$19),AND(Работа!$C30=Ответы!$K$4,Работа!$Q30=Ответы!$L$19)),1,IF(Работа!$Q30="нет","нет",IF(C30=0," ",0)))</f>
        <v xml:space="preserve"> </v>
      </c>
      <c r="R30" s="114" t="str">
        <f>IF(OR(AND(Работа!$C30=Ответы!$B$4,Работа!$R30=Ответы!$C$20),AND(Работа!$C30=Ответы!$E$4,Работа!$R30=Ответы!$F$20),AND(Работа!$C30=Ответы!$H$4,Работа!$R30=Ответы!$I$20),AND(Работа!$C30=Ответы!$K$4,Работа!$R30=Ответы!$L$20)),1,IF(Работа!$R30="нет","нет",IF(C30=0," ",0)))</f>
        <v xml:space="preserve"> </v>
      </c>
      <c r="S30" s="114" t="str">
        <f>IF(OR(AND(Работа!$C30=Ответы!$B$4,Работа!$S30=Ответы!$C$21),AND(Работа!$C30=Ответы!$E$4,Работа!$S30=Ответы!$F$21),AND(Работа!$C30=Ответы!$H$4,Работа!$S30=Ответы!$I$21),AND(Работа!$C30=Ответы!$K$4,Работа!$S30=Ответы!$L$21)),1,IF(Работа!$S30="нет","нет",IF(C30=0," ",0)))</f>
        <v xml:space="preserve"> </v>
      </c>
      <c r="T30" s="114" t="str">
        <f>IF(OR(AND(Работа!$C30=Ответы!$B$4,Работа!$T30=Ответы!$C$22),AND(Работа!$C30=Ответы!$E$4,Работа!$T30=Ответы!$F$22),AND(Работа!$C30=Ответы!$H$4,Работа!$T30=Ответы!$I$22),AND(Работа!$C30=Ответы!$K$4,Работа!$T30=Ответы!$L$22)),1,IF(Работа!$T30="нет","нет",IF(C30=0," ",0)))</f>
        <v xml:space="preserve"> </v>
      </c>
      <c r="U30" s="114" t="str">
        <f>IF(OR(AND(Работа!$C30=Ответы!$B$4,Работа!$U30=Ответы!$C$23),AND(Работа!$C30=Ответы!$E$4,Работа!$U30=Ответы!$F$23),AND(Работа!$C30=Ответы!$H$4,Работа!$U30=Ответы!$I$23),AND(Работа!$C30=Ответы!$K$4,Работа!$U30=Ответы!$L$23)),1,IF(Работа!$U30="нет","нет",IF(C30=0," ",0)))</f>
        <v xml:space="preserve"> </v>
      </c>
      <c r="V30" s="114" t="str">
        <f>IF(C30=0," ",Работа!$V30)</f>
        <v xml:space="preserve"> </v>
      </c>
      <c r="W30" s="114" t="str">
        <f>IF(OR(AND(Работа!$C30=Ответы!$B$4,Работа!$W30=Ответы!$C$25),AND(Работа!$C30=Ответы!$E$4,Работа!$W30=Ответы!$F$25),AND(Работа!$C30=Ответы!$H$4,Работа!$W30=Ответы!$I$25),AND(Работа!$C30=Ответы!$K$4,Работа!$W30=Ответы!$L$25)),1,IF(Работа!$W30="нет","нет",IF(C30=0," ",0)))</f>
        <v xml:space="preserve"> </v>
      </c>
      <c r="X30" s="114" t="str">
        <f t="shared" si="4"/>
        <v xml:space="preserve"> </v>
      </c>
      <c r="Y30" s="115" t="str">
        <f t="shared" si="0"/>
        <v xml:space="preserve"> </v>
      </c>
      <c r="Z30" s="116" t="str">
        <f t="shared" si="1"/>
        <v xml:space="preserve"> </v>
      </c>
      <c r="AA30" s="73"/>
      <c r="AB30" s="118" t="str">
        <f t="shared" si="2"/>
        <v xml:space="preserve"> </v>
      </c>
      <c r="AC30" s="118" t="str">
        <f t="shared" si="3"/>
        <v xml:space="preserve"> </v>
      </c>
      <c r="AD30" s="118"/>
      <c r="AE30" s="118"/>
      <c r="AF30" s="118"/>
      <c r="AG30" s="1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</row>
    <row r="31" spans="1:47" ht="18.75" x14ac:dyDescent="0.3">
      <c r="A31" s="30">
        <v>30</v>
      </c>
      <c r="B31" s="113">
        <f>Список!D38</f>
        <v>0</v>
      </c>
      <c r="C31" s="17">
        <f>Список!E38</f>
        <v>0</v>
      </c>
      <c r="D31" s="114" t="str">
        <f>IF(OR(AND(Работа!$C31=Ответы!$B$4,Работа!$D31=Ответы!$C$6),AND(Работа!$C31=Ответы!$E$4,Работа!$D31=Ответы!$F$6),AND(Работа!$C31=Ответы!$H$4,Работа!$D31=Ответы!$I$6),AND(Работа!$C31=Ответы!$K$4,Работа!$D31=Ответы!$L$6)),1,IF(Работа!$D31="нет","нет",IF(C31=0," ",0)))</f>
        <v xml:space="preserve"> </v>
      </c>
      <c r="E31" s="114" t="str">
        <f>IF(OR(AND(Работа!$C31=Ответы!$B$4,Работа!$E31=Ответы!$C$7),AND(Работа!$C31=Ответы!$E$4,Работа!$E31=Ответы!$F$7),AND(Работа!$C31=Ответы!$H$4,Работа!$E31=Ответы!$I$7),AND(Работа!$C31=Ответы!$K$4,Работа!$E31=Ответы!$L$7)),1,IF(Работа!$E31="нет","нет",IF(C31=0," ",0)))</f>
        <v xml:space="preserve"> </v>
      </c>
      <c r="F31" s="114" t="str">
        <f>IF(OR(AND(Работа!$C31=Ответы!$B$4,Работа!$F31=Ответы!$C$8),AND(Работа!$C31=Ответы!$E$4,Работа!$F31=Ответы!$F$8),AND(Работа!$C31=Ответы!$H$4,Работа!$F31=Ответы!$I$8),AND(Работа!$C31=Ответы!$K$4,Работа!$F31=Ответы!$L$8)),1,IF(Работа!$F31="нет","нет",IF(C31=0," ",0)))</f>
        <v xml:space="preserve"> </v>
      </c>
      <c r="G31" s="114" t="str">
        <f>IF(OR(AND(Работа!$C31=Ответы!$B$4,Работа!$G31=Ответы!$C$9),AND(Работа!$C31=Ответы!$E$4,Работа!$G31=Ответы!$F$9),AND(Работа!$C31=Ответы!$H$4,Работа!$G31=Ответы!$I$9),AND(Работа!$C31=Ответы!$K$4,Работа!$G31=Ответы!$L$9)),1,IF(Работа!$G31="нет","нет",IF(C31=0," ",0)))</f>
        <v xml:space="preserve"> </v>
      </c>
      <c r="H31" s="114" t="str">
        <f>IF(OR(AND(Работа!$C31=Ответы!$B$4,Работа!$H31=Ответы!$C$10),AND(Работа!$C31=Ответы!$E$4,Работа!$H31=Ответы!$F$10),AND(Работа!$C31=Ответы!$H$4,Работа!$H31=Ответы!$I$10),AND(Работа!$C31=Ответы!$K$4,Работа!$H31=Ответы!$L$10)),1,IF(Работа!$H31="нет","нет",IF(C31=0," ",0)))</f>
        <v xml:space="preserve"> </v>
      </c>
      <c r="I31" s="114" t="str">
        <f>IF(OR(AND(Работа!$C31=Ответы!$B$4,Работа!$I31=Ответы!$C$11),AND(Работа!$C31=Ответы!$E$4,Работа!$I31=Ответы!$F$11),AND(Работа!$C31=Ответы!$H$4,Работа!$I31=Ответы!$I$11),AND(Работа!$C31=Ответы!$K$4,Работа!$I31=Ответы!$L$11)),1,IF(Работа!$I31="нет","нет",IF(C31=0," ",0)))</f>
        <v xml:space="preserve"> </v>
      </c>
      <c r="J31" s="114" t="str">
        <f>IF(OR(AND(Работа!$C31=Ответы!$B$4,Работа!$J31=Ответы!$C$12),AND(Работа!$C31=Ответы!$E$4,Работа!$J31=Ответы!$F$12),AND(Работа!$C31=Ответы!$H$4,Работа!$J31=Ответы!$I$12),AND(Работа!$C31=Ответы!$K$4,Работа!$J31=Ответы!$L$12)),1,IF(Работа!$J31="нет","нет",IF(C31=0," ",0)))</f>
        <v xml:space="preserve"> </v>
      </c>
      <c r="K31" s="114" t="str">
        <f>IF(OR(AND(Работа!$C31=Ответы!$B$4,Работа!$K31=Ответы!$C$13),AND(Работа!$C31=Ответы!$E$4,Работа!$K31=Ответы!$F$13),AND(Работа!$C31=Ответы!$H$4,Работа!$K31=Ответы!$I$13),AND(Работа!$C31=Ответы!$K$4,Работа!$K31=Ответы!$L$13)),1,IF(Работа!$K31="нет","нет",IF(C31=0," ",0)))</f>
        <v xml:space="preserve"> </v>
      </c>
      <c r="L31" s="114" t="str">
        <f>IF(OR(AND(Работа!$C31=Ответы!$B$4,Работа!$L31=Ответы!$C$14),AND(Работа!$C31=Ответы!$E$4,Работа!$L31=Ответы!$F$14),AND(Работа!$C31=Ответы!$H$4,Работа!$L31=Ответы!$I$14),AND(Работа!$C31=Ответы!$K$4,Работа!$L31=Ответы!$L$14)),1,IF(Работа!$L31="нет","нет",IF(C31=0," ",0)))</f>
        <v xml:space="preserve"> </v>
      </c>
      <c r="M31" s="114" t="str">
        <f>IF(OR(AND(Работа!$C31=Ответы!$B$4,Работа!$M31=Ответы!$C$15),AND(Работа!$C31=Ответы!$E$4,Работа!$M31=Ответы!$F$15),AND(Работа!$C31=Ответы!$H$4,Работа!$M31=Ответы!$I$15),AND(Работа!$C31=Ответы!$K$4,Работа!$M31=Ответы!$L$15)),1,IF(Работа!$M31="нет","нет",IF(C31=0," ",0)))</f>
        <v xml:space="preserve"> </v>
      </c>
      <c r="N31" s="114" t="str">
        <f>IF(OR(AND(Работа!$C31=Ответы!$B$4,Работа!$N31=Ответы!$C$16),AND(Работа!$C31=Ответы!$E$4,Работа!$N31=Ответы!$F$16),AND(Работа!$C31=Ответы!$H$4,Работа!$N31=Ответы!$I$16),AND(Работа!$C31=Ответы!$K$4,Работа!$N31=Ответы!$L$16)),1,IF(Работа!$N31="нет","нет",IF(C31=0," ",0)))</f>
        <v xml:space="preserve"> </v>
      </c>
      <c r="O31" s="114" t="str">
        <f>IF(OR(AND(Работа!$C31=Ответы!$B$4,Работа!$O31=Ответы!$C$17),AND(Работа!$C31=Ответы!$E$4,Работа!$O31=Ответы!$F$17),AND(Работа!$C31=Ответы!$H$4,Работа!$O31=Ответы!$I$17),AND(Работа!$C31=Ответы!$K$4,Работа!$O31=Ответы!$L$17)),1,IF(Работа!$O31="нет","нет",IF(C31=0," ",0)))</f>
        <v xml:space="preserve"> </v>
      </c>
      <c r="P31" s="114" t="str">
        <f>IF(OR(AND(Работа!$C31=Ответы!$B$4,Работа!$P31=Ответы!$C$18),AND(Работа!$C31=Ответы!$E$4,Работа!$P31=Ответы!$F$18),AND(Работа!$C31=Ответы!$H$4,Работа!$P31=Ответы!$I$18),AND(Работа!$C31=Ответы!$K$4,Работа!$P31=Ответы!$L$18)),1,IF(Работа!$P31="нет","нет",IF(C31=0," ",0)))</f>
        <v xml:space="preserve"> </v>
      </c>
      <c r="Q31" s="114" t="str">
        <f>IF(OR(AND(Работа!$C31=Ответы!$B$4,Работа!$Q31=Ответы!$C$19),AND(Работа!$C31=Ответы!$E$4,Работа!$Q31=Ответы!$F$19),AND(Работа!$C31=Ответы!$H$4,Работа!$Q31=Ответы!$I$19),AND(Работа!$C31=Ответы!$K$4,Работа!$Q31=Ответы!$L$19)),1,IF(Работа!$Q31="нет","нет",IF(C31=0," ",0)))</f>
        <v xml:space="preserve"> </v>
      </c>
      <c r="R31" s="114" t="str">
        <f>IF(OR(AND(Работа!$C31=Ответы!$B$4,Работа!$R31=Ответы!$C$20),AND(Работа!$C31=Ответы!$E$4,Работа!$R31=Ответы!$F$20),AND(Работа!$C31=Ответы!$H$4,Работа!$R31=Ответы!$I$20),AND(Работа!$C31=Ответы!$K$4,Работа!$R31=Ответы!$L$20)),1,IF(Работа!$R31="нет","нет",IF(C31=0," ",0)))</f>
        <v xml:space="preserve"> </v>
      </c>
      <c r="S31" s="114" t="str">
        <f>IF(OR(AND(Работа!$C31=Ответы!$B$4,Работа!$S31=Ответы!$C$21),AND(Работа!$C31=Ответы!$E$4,Работа!$S31=Ответы!$F$21),AND(Работа!$C31=Ответы!$H$4,Работа!$S31=Ответы!$I$21),AND(Работа!$C31=Ответы!$K$4,Работа!$S31=Ответы!$L$21)),1,IF(Работа!$S31="нет","нет",IF(C31=0," ",0)))</f>
        <v xml:space="preserve"> </v>
      </c>
      <c r="T31" s="114" t="str">
        <f>IF(OR(AND(Работа!$C31=Ответы!$B$4,Работа!$T31=Ответы!$C$22),AND(Работа!$C31=Ответы!$E$4,Работа!$T31=Ответы!$F$22),AND(Работа!$C31=Ответы!$H$4,Работа!$T31=Ответы!$I$22),AND(Работа!$C31=Ответы!$K$4,Работа!$T31=Ответы!$L$22)),1,IF(Работа!$T31="нет","нет",IF(C31=0," ",0)))</f>
        <v xml:space="preserve"> </v>
      </c>
      <c r="U31" s="114" t="str">
        <f>IF(OR(AND(Работа!$C31=Ответы!$B$4,Работа!$U31=Ответы!$C$23),AND(Работа!$C31=Ответы!$E$4,Работа!$U31=Ответы!$F$23),AND(Работа!$C31=Ответы!$H$4,Работа!$U31=Ответы!$I$23),AND(Работа!$C31=Ответы!$K$4,Работа!$U31=Ответы!$L$23)),1,IF(Работа!$U31="нет","нет",IF(C31=0," ",0)))</f>
        <v xml:space="preserve"> </v>
      </c>
      <c r="V31" s="114" t="str">
        <f>IF(C31=0," ",Работа!$V31)</f>
        <v xml:space="preserve"> </v>
      </c>
      <c r="W31" s="114" t="str">
        <f>IF(OR(AND(Работа!$C31=Ответы!$B$4,Работа!$W31=Ответы!$C$25),AND(Работа!$C31=Ответы!$E$4,Работа!$W31=Ответы!$F$25),AND(Работа!$C31=Ответы!$H$4,Работа!$W31=Ответы!$I$25),AND(Работа!$C31=Ответы!$K$4,Работа!$W31=Ответы!$L$25)),1,IF(Работа!$W31="нет","нет",IF(C31=0," ",0)))</f>
        <v xml:space="preserve"> </v>
      </c>
      <c r="X31" s="114" t="str">
        <f t="shared" si="4"/>
        <v xml:space="preserve"> </v>
      </c>
      <c r="Y31" s="115" t="str">
        <f t="shared" si="0"/>
        <v xml:space="preserve"> </v>
      </c>
      <c r="Z31" s="116" t="str">
        <f t="shared" si="1"/>
        <v xml:space="preserve"> </v>
      </c>
      <c r="AA31" s="73"/>
      <c r="AB31" s="118" t="str">
        <f t="shared" si="2"/>
        <v xml:space="preserve"> </v>
      </c>
      <c r="AC31" s="118" t="str">
        <f t="shared" si="3"/>
        <v xml:space="preserve"> </v>
      </c>
      <c r="AD31" s="118"/>
      <c r="AE31" s="118"/>
      <c r="AF31" s="118"/>
      <c r="AG31" s="1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</row>
    <row r="32" spans="1:47" x14ac:dyDescent="0.25">
      <c r="A32" s="18"/>
      <c r="B32" s="18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0" t="s">
        <v>13</v>
      </c>
      <c r="Y32" s="18"/>
      <c r="Z32" s="18"/>
      <c r="AA32" s="118"/>
      <c r="AB32" s="118"/>
      <c r="AC32" s="118"/>
      <c r="AD32" s="118"/>
      <c r="AE32" s="118"/>
      <c r="AF32" s="118"/>
      <c r="AG32" s="1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</row>
    <row r="33" spans="1:47" ht="15.75" x14ac:dyDescent="0.25">
      <c r="A33" s="18"/>
      <c r="B33" s="23"/>
      <c r="C33" s="24" t="s">
        <v>11</v>
      </c>
      <c r="D33" s="17">
        <f>SUM(D2:D31)</f>
        <v>15</v>
      </c>
      <c r="E33" s="17">
        <f t="shared" ref="E33:W33" si="5">SUM(E2:E31)</f>
        <v>15</v>
      </c>
      <c r="F33" s="17">
        <f t="shared" si="5"/>
        <v>13</v>
      </c>
      <c r="G33" s="17">
        <f t="shared" si="5"/>
        <v>13</v>
      </c>
      <c r="H33" s="17">
        <f t="shared" si="5"/>
        <v>4</v>
      </c>
      <c r="I33" s="17">
        <f t="shared" si="5"/>
        <v>7</v>
      </c>
      <c r="J33" s="17">
        <f t="shared" si="5"/>
        <v>5</v>
      </c>
      <c r="K33" s="17">
        <f t="shared" si="5"/>
        <v>13</v>
      </c>
      <c r="L33" s="17">
        <f t="shared" si="5"/>
        <v>16</v>
      </c>
      <c r="M33" s="17">
        <f t="shared" si="5"/>
        <v>12</v>
      </c>
      <c r="N33" s="17">
        <f t="shared" si="5"/>
        <v>15</v>
      </c>
      <c r="O33" s="17">
        <f t="shared" si="5"/>
        <v>12</v>
      </c>
      <c r="P33" s="17">
        <f t="shared" si="5"/>
        <v>5</v>
      </c>
      <c r="Q33" s="17">
        <f t="shared" si="5"/>
        <v>2</v>
      </c>
      <c r="R33" s="17">
        <f t="shared" si="5"/>
        <v>1</v>
      </c>
      <c r="S33" s="17">
        <f t="shared" si="5"/>
        <v>4</v>
      </c>
      <c r="T33" s="17">
        <f t="shared" si="5"/>
        <v>16</v>
      </c>
      <c r="U33" s="17">
        <f t="shared" si="5"/>
        <v>13</v>
      </c>
      <c r="V33" s="17">
        <f t="shared" si="5"/>
        <v>6</v>
      </c>
      <c r="W33" s="117">
        <f t="shared" si="5"/>
        <v>5</v>
      </c>
      <c r="X33" s="21" t="s">
        <v>14</v>
      </c>
      <c r="Y33" s="114">
        <f>COUNTIF(Y2:Y31,5)</f>
        <v>0</v>
      </c>
      <c r="Z33" s="116">
        <f>Y33/Список!$D$6</f>
        <v>0</v>
      </c>
      <c r="AA33" s="118"/>
      <c r="AB33" s="118"/>
      <c r="AC33" s="118"/>
      <c r="AD33" s="118"/>
      <c r="AE33" s="118"/>
      <c r="AF33" s="118"/>
      <c r="AG33" s="1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</row>
    <row r="34" spans="1:47" ht="15.75" x14ac:dyDescent="0.25">
      <c r="A34" s="18"/>
      <c r="B34" s="23"/>
      <c r="C34" s="24" t="s">
        <v>12</v>
      </c>
      <c r="D34" s="17">
        <f>COUNTIF(D2:D31,"нет")</f>
        <v>0</v>
      </c>
      <c r="E34" s="17">
        <f t="shared" ref="E34:W34" si="6">COUNTIF(E2:E31,"нет")</f>
        <v>1</v>
      </c>
      <c r="F34" s="17">
        <f t="shared" si="6"/>
        <v>0</v>
      </c>
      <c r="G34" s="17">
        <f t="shared" si="6"/>
        <v>1</v>
      </c>
      <c r="H34" s="17">
        <f t="shared" si="6"/>
        <v>7</v>
      </c>
      <c r="I34" s="17">
        <f t="shared" si="6"/>
        <v>1</v>
      </c>
      <c r="J34" s="17">
        <f t="shared" si="6"/>
        <v>0</v>
      </c>
      <c r="K34" s="17">
        <f t="shared" si="6"/>
        <v>0</v>
      </c>
      <c r="L34" s="17">
        <f t="shared" si="6"/>
        <v>0</v>
      </c>
      <c r="M34" s="17">
        <f t="shared" si="6"/>
        <v>2</v>
      </c>
      <c r="N34" s="17">
        <f t="shared" si="6"/>
        <v>0</v>
      </c>
      <c r="O34" s="17">
        <f t="shared" si="6"/>
        <v>0</v>
      </c>
      <c r="P34" s="17">
        <f t="shared" si="6"/>
        <v>3</v>
      </c>
      <c r="Q34" s="17">
        <f t="shared" si="6"/>
        <v>0</v>
      </c>
      <c r="R34" s="17">
        <f t="shared" si="6"/>
        <v>9</v>
      </c>
      <c r="S34" s="17">
        <f t="shared" si="6"/>
        <v>11</v>
      </c>
      <c r="T34" s="17">
        <f t="shared" si="6"/>
        <v>0</v>
      </c>
      <c r="U34" s="17">
        <f t="shared" si="6"/>
        <v>0</v>
      </c>
      <c r="V34" s="17">
        <f t="shared" si="6"/>
        <v>5</v>
      </c>
      <c r="W34" s="117">
        <f t="shared" si="6"/>
        <v>4</v>
      </c>
      <c r="X34" s="21" t="s">
        <v>15</v>
      </c>
      <c r="Y34" s="114">
        <f>COUNTIF(Y2:Y31,4)</f>
        <v>7</v>
      </c>
      <c r="Z34" s="116">
        <f>Y34/Список!$D$6</f>
        <v>0.3888888888888889</v>
      </c>
      <c r="AA34" s="118"/>
      <c r="AB34" s="118"/>
      <c r="AC34" s="118"/>
      <c r="AD34" s="118"/>
      <c r="AE34" s="118"/>
      <c r="AF34" s="118"/>
      <c r="AG34" s="1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</row>
    <row r="35" spans="1:47" ht="15.75" x14ac:dyDescent="0.25">
      <c r="A35" s="18"/>
      <c r="B35" s="19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2" t="s">
        <v>16</v>
      </c>
      <c r="Y35" s="114">
        <f>COUNTIF(Y2:Y31,3)</f>
        <v>11</v>
      </c>
      <c r="Z35" s="116">
        <f>Y35/Список!$D$6</f>
        <v>0.61111111111111116</v>
      </c>
      <c r="AA35" s="118"/>
      <c r="AB35" s="118"/>
      <c r="AC35" s="118"/>
      <c r="AD35" s="118"/>
      <c r="AE35" s="118"/>
      <c r="AF35" s="118"/>
      <c r="AG35" s="1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</row>
    <row r="36" spans="1:47" ht="15.75" x14ac:dyDescent="0.25">
      <c r="A36" s="18"/>
      <c r="B36" s="19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22" t="s">
        <v>17</v>
      </c>
      <c r="Y36" s="114">
        <f>COUNTIF(Y2:Y31,2)</f>
        <v>0</v>
      </c>
      <c r="Z36" s="116">
        <f>Y36/Список!$D$6</f>
        <v>0</v>
      </c>
      <c r="AA36" s="118"/>
      <c r="AB36" s="118"/>
      <c r="AC36" s="118"/>
      <c r="AD36" s="118"/>
      <c r="AE36" s="118"/>
      <c r="AF36" s="118"/>
      <c r="AG36" s="1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</row>
    <row r="37" spans="1:47" x14ac:dyDescent="0.25">
      <c r="A37" s="18"/>
      <c r="B37" s="19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8"/>
      <c r="Y37" s="18"/>
      <c r="Z37" s="18"/>
      <c r="AA37" s="118"/>
      <c r="AB37" s="118"/>
      <c r="AC37" s="118"/>
      <c r="AD37" s="118"/>
      <c r="AE37" s="118"/>
      <c r="AF37" s="118"/>
      <c r="AG37" s="1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</row>
    <row r="38" spans="1:47" x14ac:dyDescent="0.25">
      <c r="B38" s="5"/>
      <c r="AA38" s="86"/>
      <c r="AB38" s="86"/>
      <c r="AC38" s="86"/>
      <c r="AD38" s="86"/>
      <c r="AE38" s="86"/>
      <c r="AF38" s="86"/>
      <c r="AG38" s="86"/>
    </row>
  </sheetData>
  <sheetProtection password="CC77" sheet="1" objects="1" scenarios="1" formatCells="0" formatColumns="0" formatRows="0" insertColumns="0" insertRows="0" insertHyperlinks="0" deleteColumns="0" deleteRows="0" sort="0" autoFilter="0" pivotTables="0"/>
  <sortState ref="B3:B32">
    <sortCondition ref="B32"/>
  </sortState>
  <pageMargins left="0.25" right="0.25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"/>
  <sheetViews>
    <sheetView topLeftCell="A40" zoomScale="70" zoomScaleNormal="70" workbookViewId="0">
      <selection activeCell="G4" sqref="G4"/>
    </sheetView>
  </sheetViews>
  <sheetFormatPr defaultRowHeight="15" x14ac:dyDescent="0.25"/>
  <cols>
    <col min="1" max="1" width="13.42578125" customWidth="1"/>
    <col min="15" max="15" width="10.42578125" customWidth="1"/>
  </cols>
  <sheetData>
    <row r="1" spans="1:32" x14ac:dyDescent="0.25">
      <c r="A1" s="63"/>
      <c r="B1" s="64"/>
      <c r="C1" s="176" t="s">
        <v>20</v>
      </c>
      <c r="D1" s="177"/>
      <c r="E1" s="177"/>
      <c r="F1" s="178"/>
      <c r="G1" s="184" t="s">
        <v>33</v>
      </c>
      <c r="H1" s="185"/>
      <c r="I1" s="185"/>
      <c r="J1" s="186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x14ac:dyDescent="0.25">
      <c r="A2" s="65"/>
      <c r="B2" s="66"/>
      <c r="C2" s="42" t="s">
        <v>14</v>
      </c>
      <c r="D2" s="33" t="s">
        <v>15</v>
      </c>
      <c r="E2" s="38" t="s">
        <v>16</v>
      </c>
      <c r="F2" s="43" t="s">
        <v>17</v>
      </c>
      <c r="G2" s="42" t="s">
        <v>14</v>
      </c>
      <c r="H2" s="33" t="s">
        <v>15</v>
      </c>
      <c r="I2" s="38" t="s">
        <v>16</v>
      </c>
      <c r="J2" s="43" t="s">
        <v>17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x14ac:dyDescent="0.25">
      <c r="A3" s="190" t="s">
        <v>18</v>
      </c>
      <c r="B3" s="191"/>
      <c r="C3" s="44">
        <f>Протокол!Z33</f>
        <v>0</v>
      </c>
      <c r="D3" s="41">
        <f>Протокол!Z34</f>
        <v>0.3888888888888889</v>
      </c>
      <c r="E3" s="41">
        <f>Протокол!Z35</f>
        <v>0.61111111111111116</v>
      </c>
      <c r="F3" s="45">
        <f>Протокол!Z36</f>
        <v>0</v>
      </c>
      <c r="G3" s="44">
        <f>G4/Список!$D$6</f>
        <v>0</v>
      </c>
      <c r="H3" s="41">
        <f>H4/Список!$D$6</f>
        <v>0.33333333333333331</v>
      </c>
      <c r="I3" s="41">
        <f>I4/Список!$D$6</f>
        <v>0.66666666666666663</v>
      </c>
      <c r="J3" s="45">
        <f>J4/Список!$D$6</f>
        <v>0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ht="15.75" thickBot="1" x14ac:dyDescent="0.3">
      <c r="A4" s="190" t="s">
        <v>19</v>
      </c>
      <c r="B4" s="191"/>
      <c r="C4" s="46">
        <f>Протокол!Y33</f>
        <v>0</v>
      </c>
      <c r="D4" s="47">
        <f>Протокол!Y34</f>
        <v>7</v>
      </c>
      <c r="E4" s="47">
        <f>Протокол!Y35</f>
        <v>11</v>
      </c>
      <c r="F4" s="48">
        <f>Протокол!Y36</f>
        <v>0</v>
      </c>
      <c r="G4" s="46">
        <f>Список!L9</f>
        <v>0</v>
      </c>
      <c r="H4" s="47">
        <f>Список!L10</f>
        <v>6</v>
      </c>
      <c r="I4" s="47">
        <f>Список!L11</f>
        <v>12</v>
      </c>
      <c r="J4" s="48">
        <f>Список!L12</f>
        <v>0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x14ac:dyDescent="0.25">
      <c r="A5" s="58"/>
      <c r="B5" s="19"/>
      <c r="C5" s="19"/>
      <c r="D5" s="19"/>
      <c r="E5" s="19"/>
      <c r="F5" s="19"/>
      <c r="G5" s="19"/>
      <c r="H5" s="19"/>
      <c r="I5" s="19"/>
      <c r="J5" s="59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x14ac:dyDescent="0.25">
      <c r="A6" s="58"/>
      <c r="B6" s="19"/>
      <c r="C6" s="19"/>
      <c r="D6" s="19"/>
      <c r="E6" s="19"/>
      <c r="F6" s="19"/>
      <c r="G6" s="19"/>
      <c r="H6" s="19"/>
      <c r="I6" s="19"/>
      <c r="J6" s="5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x14ac:dyDescent="0.25">
      <c r="A7" s="58"/>
      <c r="B7" s="19"/>
      <c r="C7" s="19"/>
      <c r="D7" s="19"/>
      <c r="E7" s="19"/>
      <c r="F7" s="19"/>
      <c r="G7" s="19"/>
      <c r="H7" s="19"/>
      <c r="I7" s="19"/>
      <c r="J7" s="5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x14ac:dyDescent="0.25">
      <c r="A8" s="58"/>
      <c r="B8" s="19"/>
      <c r="C8" s="19"/>
      <c r="D8" s="19"/>
      <c r="E8" s="19"/>
      <c r="F8" s="19"/>
      <c r="G8" s="19"/>
      <c r="H8" s="19"/>
      <c r="I8" s="19"/>
      <c r="J8" s="59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x14ac:dyDescent="0.25">
      <c r="A9" s="58"/>
      <c r="B9" s="19"/>
      <c r="C9" s="19"/>
      <c r="D9" s="19"/>
      <c r="E9" s="19"/>
      <c r="F9" s="19"/>
      <c r="G9" s="19"/>
      <c r="H9" s="19"/>
      <c r="I9" s="19"/>
      <c r="J9" s="59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x14ac:dyDescent="0.25">
      <c r="A10" s="58"/>
      <c r="B10" s="19"/>
      <c r="C10" s="19"/>
      <c r="D10" s="19"/>
      <c r="E10" s="19"/>
      <c r="F10" s="19"/>
      <c r="G10" s="19"/>
      <c r="H10" s="19"/>
      <c r="I10" s="19"/>
      <c r="J10" s="59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x14ac:dyDescent="0.25">
      <c r="A11" s="58"/>
      <c r="B11" s="19"/>
      <c r="C11" s="19"/>
      <c r="D11" s="19"/>
      <c r="E11" s="19"/>
      <c r="F11" s="19"/>
      <c r="G11" s="19"/>
      <c r="H11" s="19"/>
      <c r="I11" s="19"/>
      <c r="J11" s="59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x14ac:dyDescent="0.25">
      <c r="A12" s="58"/>
      <c r="B12" s="19"/>
      <c r="C12" s="19"/>
      <c r="D12" s="19"/>
      <c r="E12" s="19"/>
      <c r="F12" s="19"/>
      <c r="G12" s="19"/>
      <c r="H12" s="19"/>
      <c r="I12" s="19"/>
      <c r="J12" s="59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x14ac:dyDescent="0.25">
      <c r="A13" s="58"/>
      <c r="B13" s="19"/>
      <c r="C13" s="19"/>
      <c r="D13" s="19"/>
      <c r="E13" s="19"/>
      <c r="F13" s="19"/>
      <c r="G13" s="19"/>
      <c r="H13" s="19"/>
      <c r="I13" s="19"/>
      <c r="J13" s="59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x14ac:dyDescent="0.25">
      <c r="A14" s="58"/>
      <c r="B14" s="19"/>
      <c r="C14" s="19"/>
      <c r="D14" s="19"/>
      <c r="E14" s="19"/>
      <c r="F14" s="19"/>
      <c r="G14" s="19"/>
      <c r="H14" s="19"/>
      <c r="I14" s="19"/>
      <c r="J14" s="59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x14ac:dyDescent="0.25">
      <c r="A15" s="58"/>
      <c r="B15" s="19"/>
      <c r="C15" s="19"/>
      <c r="D15" s="19"/>
      <c r="E15" s="19"/>
      <c r="F15" s="19"/>
      <c r="G15" s="19"/>
      <c r="H15" s="19"/>
      <c r="I15" s="19"/>
      <c r="J15" s="59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x14ac:dyDescent="0.25">
      <c r="A16" s="58"/>
      <c r="B16" s="19"/>
      <c r="C16" s="19"/>
      <c r="D16" s="19"/>
      <c r="E16" s="19"/>
      <c r="F16" s="19"/>
      <c r="G16" s="19"/>
      <c r="H16" s="19"/>
      <c r="I16" s="19"/>
      <c r="J16" s="59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x14ac:dyDescent="0.25">
      <c r="A17" s="58"/>
      <c r="B17" s="19"/>
      <c r="C17" s="19"/>
      <c r="D17" s="19"/>
      <c r="E17" s="19"/>
      <c r="F17" s="19"/>
      <c r="G17" s="19"/>
      <c r="H17" s="19"/>
      <c r="I17" s="19"/>
      <c r="J17" s="59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x14ac:dyDescent="0.25">
      <c r="A18" s="58"/>
      <c r="B18" s="19"/>
      <c r="C18" s="19"/>
      <c r="D18" s="19"/>
      <c r="E18" s="19"/>
      <c r="F18" s="19"/>
      <c r="G18" s="19"/>
      <c r="H18" s="19"/>
      <c r="I18" s="19"/>
      <c r="J18" s="5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x14ac:dyDescent="0.25">
      <c r="A19" s="58"/>
      <c r="B19" s="19"/>
      <c r="C19" s="19"/>
      <c r="D19" s="19"/>
      <c r="E19" s="19"/>
      <c r="F19" s="19"/>
      <c r="G19" s="19"/>
      <c r="H19" s="19"/>
      <c r="I19" s="19"/>
      <c r="J19" s="5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x14ac:dyDescent="0.25">
      <c r="A20" s="58"/>
      <c r="B20" s="19"/>
      <c r="C20" s="19"/>
      <c r="D20" s="19"/>
      <c r="E20" s="19"/>
      <c r="F20" s="19"/>
      <c r="G20" s="19"/>
      <c r="H20" s="19"/>
      <c r="I20" s="19"/>
      <c r="J20" s="5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thickBot="1" x14ac:dyDescent="0.3">
      <c r="A21" s="60"/>
      <c r="B21" s="61"/>
      <c r="C21" s="61"/>
      <c r="D21" s="61"/>
      <c r="E21" s="61"/>
      <c r="F21" s="61"/>
      <c r="G21" s="61"/>
      <c r="H21" s="61"/>
      <c r="I21" s="61"/>
      <c r="J21" s="62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5.75" thickBot="1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7.25" customHeight="1" x14ac:dyDescent="0.25">
      <c r="A23" s="179" t="s">
        <v>21</v>
      </c>
      <c r="B23" s="181" t="s">
        <v>24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3"/>
      <c r="O23" s="80"/>
      <c r="P23" s="80"/>
      <c r="Q23" s="80"/>
      <c r="R23" s="80"/>
      <c r="S23" s="80"/>
      <c r="T23" s="80"/>
      <c r="U23" s="80"/>
      <c r="V23" s="80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x14ac:dyDescent="0.25">
      <c r="A24" s="180"/>
      <c r="B24" s="81">
        <v>1</v>
      </c>
      <c r="C24" s="81">
        <v>2</v>
      </c>
      <c r="D24" s="81">
        <v>3</v>
      </c>
      <c r="E24" s="81">
        <v>4</v>
      </c>
      <c r="F24" s="81">
        <v>5</v>
      </c>
      <c r="G24" s="81">
        <v>6</v>
      </c>
      <c r="H24" s="81">
        <v>7</v>
      </c>
      <c r="I24" s="81">
        <v>8</v>
      </c>
      <c r="J24" s="81">
        <v>9</v>
      </c>
      <c r="K24" s="81">
        <v>10</v>
      </c>
      <c r="L24" s="81">
        <v>11</v>
      </c>
      <c r="M24" s="81">
        <v>12</v>
      </c>
      <c r="N24" s="53">
        <v>13</v>
      </c>
      <c r="O24" s="34">
        <v>14</v>
      </c>
      <c r="P24" s="34">
        <v>15</v>
      </c>
      <c r="Q24" s="34">
        <v>16</v>
      </c>
      <c r="R24" s="34">
        <v>17</v>
      </c>
      <c r="S24" s="34">
        <v>18</v>
      </c>
      <c r="T24" s="34">
        <v>19</v>
      </c>
      <c r="U24" s="34">
        <v>20</v>
      </c>
      <c r="V24" s="80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x14ac:dyDescent="0.25">
      <c r="A25" s="54" t="s">
        <v>22</v>
      </c>
      <c r="B25" s="35">
        <f>Протокол!D$33/Список!$D$6</f>
        <v>0.83333333333333337</v>
      </c>
      <c r="C25" s="35">
        <f>Протокол!E$33/Список!$D$6</f>
        <v>0.83333333333333337</v>
      </c>
      <c r="D25" s="35">
        <f>Протокол!F$33/Список!$D$6</f>
        <v>0.72222222222222221</v>
      </c>
      <c r="E25" s="35">
        <f>Протокол!G$33/Список!$D$6</f>
        <v>0.72222222222222221</v>
      </c>
      <c r="F25" s="35">
        <f>Протокол!H$33/Список!$D$6</f>
        <v>0.22222222222222221</v>
      </c>
      <c r="G25" s="35">
        <f>Протокол!I$33/Список!$D$6</f>
        <v>0.3888888888888889</v>
      </c>
      <c r="H25" s="35">
        <f>Протокол!J$33/Список!$D$6</f>
        <v>0.27777777777777779</v>
      </c>
      <c r="I25" s="35">
        <f>Протокол!K$33/Список!$D$6</f>
        <v>0.72222222222222221</v>
      </c>
      <c r="J25" s="35">
        <f>Протокол!L$33/Список!$D$6</f>
        <v>0.88888888888888884</v>
      </c>
      <c r="K25" s="35">
        <f>Протокол!M$33/Список!$D$6</f>
        <v>0.66666666666666663</v>
      </c>
      <c r="L25" s="35">
        <f>Протокол!N$33/Список!$D$6</f>
        <v>0.83333333333333337</v>
      </c>
      <c r="M25" s="35">
        <f>Протокол!O$33/Список!$D$6</f>
        <v>0.66666666666666663</v>
      </c>
      <c r="N25" s="55">
        <f>Протокол!P$33/Список!$D$6</f>
        <v>0.27777777777777779</v>
      </c>
      <c r="O25" s="36">
        <f>Протокол!Q$33/Список!$D$6</f>
        <v>0.1111111111111111</v>
      </c>
      <c r="P25" s="36">
        <f>Протокол!R$33/Список!$D$6</f>
        <v>5.5555555555555552E-2</v>
      </c>
      <c r="Q25" s="36">
        <f>Протокол!S$33/Список!$D$6</f>
        <v>0.22222222222222221</v>
      </c>
      <c r="R25" s="36">
        <f>Протокол!T$33/Список!$D$6</f>
        <v>0.88888888888888884</v>
      </c>
      <c r="S25" s="36">
        <f>Протокол!U$33/Список!$D$6</f>
        <v>0.72222222222222221</v>
      </c>
      <c r="T25" s="36">
        <f>Протокол!V$33/Список!$D$6</f>
        <v>0.33333333333333331</v>
      </c>
      <c r="U25" s="36">
        <f>Протокол!W$33/Список!$D$6</f>
        <v>0.27777777777777779</v>
      </c>
      <c r="V25" s="94"/>
      <c r="W25" s="95"/>
      <c r="X25" s="95"/>
      <c r="Y25" s="95"/>
      <c r="Z25" s="95"/>
      <c r="AA25" s="95"/>
      <c r="AB25" s="95"/>
      <c r="AC25" s="18"/>
      <c r="AD25" s="18"/>
      <c r="AE25" s="18"/>
      <c r="AF25" s="18"/>
    </row>
    <row r="26" spans="1:32" x14ac:dyDescent="0.25">
      <c r="A26" s="54" t="s">
        <v>23</v>
      </c>
      <c r="B26" s="35">
        <f>(Список!$D$6-Протокол!D$33-Протокол!D$34)/Список!$D$6</f>
        <v>0.16666666666666666</v>
      </c>
      <c r="C26" s="35">
        <f>(Список!$D$6-Протокол!E$33-Протокол!E$34)/Список!$D$6</f>
        <v>0.1111111111111111</v>
      </c>
      <c r="D26" s="35">
        <f>(Список!$D$6-Протокол!F$33-Протокол!F$34)/Список!$D$6</f>
        <v>0.27777777777777779</v>
      </c>
      <c r="E26" s="35">
        <f>(Список!$D$6-Протокол!G$33-Протокол!G$34)/Список!$D$6</f>
        <v>0.22222222222222221</v>
      </c>
      <c r="F26" s="35">
        <f>(Список!$D$6-Протокол!H$33-Протокол!H$34)/Список!$D$6</f>
        <v>0.3888888888888889</v>
      </c>
      <c r="G26" s="35">
        <f>(Список!$D$6-Протокол!I$33-Протокол!I$34)/Список!$D$6</f>
        <v>0.55555555555555558</v>
      </c>
      <c r="H26" s="35">
        <f>(Список!$D$6-Протокол!J$33-Протокол!J$34)/Список!$D$6</f>
        <v>0.72222222222222221</v>
      </c>
      <c r="I26" s="35">
        <f>(Список!$D$6-Протокол!K$33-Протокол!K$34)/Список!$D$6</f>
        <v>0.27777777777777779</v>
      </c>
      <c r="J26" s="35">
        <f>(Список!$D$6-Протокол!L$33-Протокол!L$34)/Список!$D$6</f>
        <v>0.1111111111111111</v>
      </c>
      <c r="K26" s="35">
        <f>(Список!$D$6-Протокол!M$33-Протокол!M$34)/Список!$D$6</f>
        <v>0.22222222222222221</v>
      </c>
      <c r="L26" s="35">
        <f>(Список!$D$6-Протокол!N$33-Протокол!N$34)/Список!$D$6</f>
        <v>0.16666666666666666</v>
      </c>
      <c r="M26" s="35">
        <f>(Список!$D$6-Протокол!O$33-Протокол!O$34)/Список!$D$6</f>
        <v>0.33333333333333331</v>
      </c>
      <c r="N26" s="55">
        <f>(Список!$D$6-Протокол!P$33-Протокол!P$34)/Список!$D$6</f>
        <v>0.55555555555555558</v>
      </c>
      <c r="O26" s="36">
        <f>(Список!$D$6-Протокол!Q$33-Протокол!Q$34)/Список!$D$6</f>
        <v>0.88888888888888884</v>
      </c>
      <c r="P26" s="36">
        <f>(Список!$D$6-Протокол!R$33-Протокол!R$34)/Список!$D$6</f>
        <v>0.44444444444444442</v>
      </c>
      <c r="Q26" s="36">
        <f>(Список!$D$6-Протокол!S$33-Протокол!S$34)/Список!$D$6</f>
        <v>0.16666666666666666</v>
      </c>
      <c r="R26" s="36">
        <f>(Список!$D$6-Протокол!T$33-Протокол!T$34)/Список!$D$6</f>
        <v>0.1111111111111111</v>
      </c>
      <c r="S26" s="36">
        <f>(Список!$D$6-Протокол!U$33-Протокол!U$34)/Список!$D$6</f>
        <v>0.27777777777777779</v>
      </c>
      <c r="T26" s="36">
        <f>(Список!$D$6-Протокол!V$33-Протокол!V$34)/Список!$D$6</f>
        <v>0.3888888888888889</v>
      </c>
      <c r="U26" s="36">
        <f>(Список!$D$6-Протокол!W$33-Протокол!W$34)/Список!$D$6</f>
        <v>0.5</v>
      </c>
      <c r="V26" s="94"/>
      <c r="W26" s="95"/>
      <c r="X26" s="95"/>
      <c r="Y26" s="95"/>
      <c r="Z26" s="95"/>
      <c r="AA26" s="95"/>
      <c r="AB26" s="95"/>
      <c r="AC26" s="18"/>
      <c r="AD26" s="18"/>
      <c r="AE26" s="18"/>
      <c r="AF26" s="18"/>
    </row>
    <row r="27" spans="1:32" ht="15.75" thickBot="1" x14ac:dyDescent="0.3">
      <c r="A27" s="54" t="s">
        <v>12</v>
      </c>
      <c r="B27" s="35">
        <f>Протокол!D$34/Список!$D$6</f>
        <v>0</v>
      </c>
      <c r="C27" s="35">
        <f>Протокол!E$34/Список!$D$6</f>
        <v>5.5555555555555552E-2</v>
      </c>
      <c r="D27" s="35">
        <f>Протокол!F$34/Список!$D$6</f>
        <v>0</v>
      </c>
      <c r="E27" s="35">
        <f>Протокол!G$34/Список!$D$6</f>
        <v>5.5555555555555552E-2</v>
      </c>
      <c r="F27" s="35">
        <f>Протокол!H$34/Список!$D$6</f>
        <v>0.3888888888888889</v>
      </c>
      <c r="G27" s="35">
        <f>Протокол!I$34/Список!$D$6</f>
        <v>5.5555555555555552E-2</v>
      </c>
      <c r="H27" s="35">
        <f>Протокол!J$34/Список!$D$6</f>
        <v>0</v>
      </c>
      <c r="I27" s="35">
        <f>Протокол!K$34/Список!$D$6</f>
        <v>0</v>
      </c>
      <c r="J27" s="35">
        <f>Протокол!L$34/Список!$D$6</f>
        <v>0</v>
      </c>
      <c r="K27" s="35">
        <f>Протокол!M$34/Список!$D$6</f>
        <v>0.1111111111111111</v>
      </c>
      <c r="L27" s="35">
        <f>Протокол!N$34/Список!$D$6</f>
        <v>0</v>
      </c>
      <c r="M27" s="35">
        <f>Протокол!O$34/Список!$D$6</f>
        <v>0</v>
      </c>
      <c r="N27" s="55">
        <f>Протокол!P$34/Список!$D$6</f>
        <v>0.16666666666666666</v>
      </c>
      <c r="O27" s="36">
        <f>Протокол!Q$34/Список!$D$6</f>
        <v>0</v>
      </c>
      <c r="P27" s="36">
        <f>Протокол!R$34/Список!$D$6</f>
        <v>0.5</v>
      </c>
      <c r="Q27" s="36">
        <f>Протокол!S$34/Список!$D$6</f>
        <v>0.61111111111111116</v>
      </c>
      <c r="R27" s="36">
        <f>Протокол!T$34/Список!$D$6</f>
        <v>0</v>
      </c>
      <c r="S27" s="36">
        <f>Протокол!U$34/Список!$D$6</f>
        <v>0</v>
      </c>
      <c r="T27" s="36">
        <f>Протокол!V$34/Список!$D$6</f>
        <v>0.27777777777777779</v>
      </c>
      <c r="U27" s="36">
        <f>Протокол!W$34/Список!$D$6</f>
        <v>0.22222222222222221</v>
      </c>
      <c r="V27" s="94"/>
      <c r="W27" s="95"/>
      <c r="X27" s="95"/>
      <c r="Y27" s="95"/>
      <c r="Z27" s="95"/>
      <c r="AA27" s="95"/>
      <c r="AB27" s="95"/>
      <c r="AC27" s="18"/>
      <c r="AD27" s="18"/>
      <c r="AE27" s="18"/>
      <c r="AF27" s="18"/>
    </row>
    <row r="28" spans="1:32" x14ac:dyDescent="0.25">
      <c r="A28" s="180" t="s">
        <v>21</v>
      </c>
      <c r="B28" s="189" t="s">
        <v>24</v>
      </c>
      <c r="C28" s="189"/>
      <c r="D28" s="189"/>
      <c r="E28" s="189"/>
      <c r="F28" s="189"/>
      <c r="G28" s="189"/>
      <c r="H28" s="189"/>
      <c r="I28" s="52"/>
      <c r="J28" s="52"/>
      <c r="K28" s="52"/>
      <c r="L28" s="52"/>
      <c r="M28" s="52"/>
      <c r="N28" s="52"/>
      <c r="O28" s="174" t="s">
        <v>71</v>
      </c>
      <c r="P28" s="175"/>
      <c r="Q28" s="175"/>
      <c r="R28" s="175"/>
      <c r="S28" s="175"/>
      <c r="T28" s="103"/>
      <c r="U28" s="104"/>
      <c r="V28" s="80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x14ac:dyDescent="0.25">
      <c r="A29" s="180"/>
      <c r="B29" s="81">
        <v>14</v>
      </c>
      <c r="C29" s="81">
        <v>15</v>
      </c>
      <c r="D29" s="81">
        <v>16</v>
      </c>
      <c r="E29" s="81">
        <v>17</v>
      </c>
      <c r="F29" s="81">
        <v>18</v>
      </c>
      <c r="G29" s="81">
        <v>19</v>
      </c>
      <c r="H29" s="81">
        <v>20</v>
      </c>
      <c r="I29" s="52"/>
      <c r="J29" s="52"/>
      <c r="K29" s="52"/>
      <c r="L29" s="52"/>
      <c r="M29" s="52"/>
      <c r="N29" s="52"/>
      <c r="O29" s="105"/>
      <c r="P29" s="101">
        <v>8</v>
      </c>
      <c r="Q29" s="101">
        <v>13</v>
      </c>
      <c r="R29" s="101">
        <v>15</v>
      </c>
      <c r="S29" s="102">
        <v>16</v>
      </c>
      <c r="T29" s="93"/>
      <c r="U29" s="106"/>
      <c r="V29" s="93"/>
      <c r="W29" s="91"/>
      <c r="X29" s="91"/>
      <c r="Y29" s="91"/>
      <c r="Z29" s="91"/>
      <c r="AA29" s="91"/>
      <c r="AB29" s="91"/>
      <c r="AC29" s="91"/>
      <c r="AD29" s="18"/>
      <c r="AE29" s="18"/>
      <c r="AF29" s="18"/>
    </row>
    <row r="30" spans="1:32" x14ac:dyDescent="0.25">
      <c r="A30" s="54" t="s">
        <v>22</v>
      </c>
      <c r="B30" s="35">
        <f>O25</f>
        <v>0.1111111111111111</v>
      </c>
      <c r="C30" s="35">
        <f t="shared" ref="C30:H30" si="0">P25</f>
        <v>5.5555555555555552E-2</v>
      </c>
      <c r="D30" s="35">
        <f t="shared" si="0"/>
        <v>0.22222222222222221</v>
      </c>
      <c r="E30" s="35">
        <f t="shared" si="0"/>
        <v>0.88888888888888884</v>
      </c>
      <c r="F30" s="35">
        <f t="shared" si="0"/>
        <v>0.72222222222222221</v>
      </c>
      <c r="G30" s="35">
        <f t="shared" si="0"/>
        <v>0.33333333333333331</v>
      </c>
      <c r="H30" s="35">
        <f t="shared" si="0"/>
        <v>0.27777777777777779</v>
      </c>
      <c r="I30" s="52"/>
      <c r="J30" s="52"/>
      <c r="K30" s="52"/>
      <c r="L30" s="52"/>
      <c r="M30" s="52"/>
      <c r="N30" s="52"/>
      <c r="O30" s="107" t="s">
        <v>22</v>
      </c>
      <c r="P30" s="96">
        <f>I25</f>
        <v>0.72222222222222221</v>
      </c>
      <c r="Q30" s="96">
        <f>N25</f>
        <v>0.27777777777777779</v>
      </c>
      <c r="R30" s="96">
        <f>P25</f>
        <v>5.5555555555555552E-2</v>
      </c>
      <c r="S30" s="98">
        <f>Q25</f>
        <v>0.22222222222222221</v>
      </c>
      <c r="T30" s="93"/>
      <c r="U30" s="106"/>
      <c r="V30" s="93"/>
      <c r="W30" s="91"/>
      <c r="X30" s="91"/>
      <c r="Y30" s="91"/>
      <c r="Z30" s="91"/>
      <c r="AA30" s="91"/>
      <c r="AB30" s="91"/>
      <c r="AC30" s="91"/>
      <c r="AD30" s="18"/>
      <c r="AE30" s="18"/>
      <c r="AF30" s="18"/>
    </row>
    <row r="31" spans="1:32" x14ac:dyDescent="0.25">
      <c r="A31" s="54" t="s">
        <v>23</v>
      </c>
      <c r="B31" s="35">
        <f>O26</f>
        <v>0.88888888888888884</v>
      </c>
      <c r="C31" s="35">
        <f t="shared" ref="C31:H31" si="1">P26</f>
        <v>0.44444444444444442</v>
      </c>
      <c r="D31" s="35">
        <f t="shared" si="1"/>
        <v>0.16666666666666666</v>
      </c>
      <c r="E31" s="35">
        <f t="shared" si="1"/>
        <v>0.1111111111111111</v>
      </c>
      <c r="F31" s="35">
        <f t="shared" si="1"/>
        <v>0.27777777777777779</v>
      </c>
      <c r="G31" s="35">
        <f t="shared" si="1"/>
        <v>0.3888888888888889</v>
      </c>
      <c r="H31" s="35">
        <f t="shared" si="1"/>
        <v>0.5</v>
      </c>
      <c r="I31" s="52"/>
      <c r="J31" s="52"/>
      <c r="K31" s="52"/>
      <c r="L31" s="52"/>
      <c r="M31" s="52"/>
      <c r="N31" s="52"/>
      <c r="O31" s="107" t="s">
        <v>23</v>
      </c>
      <c r="P31" s="96">
        <f>I26</f>
        <v>0.27777777777777779</v>
      </c>
      <c r="Q31" s="96">
        <f>N26</f>
        <v>0.55555555555555558</v>
      </c>
      <c r="R31" s="96">
        <f t="shared" ref="R31:R32" si="2">P26</f>
        <v>0.44444444444444442</v>
      </c>
      <c r="S31" s="98">
        <f t="shared" ref="S31:S32" si="3">Q26</f>
        <v>0.16666666666666666</v>
      </c>
      <c r="T31" s="93"/>
      <c r="U31" s="106"/>
      <c r="V31" s="93"/>
      <c r="W31" s="91"/>
      <c r="X31" s="91"/>
      <c r="Y31" s="91"/>
      <c r="Z31" s="91"/>
      <c r="AA31" s="91"/>
      <c r="AB31" s="91"/>
      <c r="AC31" s="91"/>
      <c r="AD31" s="18"/>
      <c r="AE31" s="18"/>
      <c r="AF31" s="18"/>
    </row>
    <row r="32" spans="1:32" ht="15.75" thickBot="1" x14ac:dyDescent="0.3">
      <c r="A32" s="54" t="s">
        <v>12</v>
      </c>
      <c r="B32" s="35">
        <f>O27</f>
        <v>0</v>
      </c>
      <c r="C32" s="35">
        <f t="shared" ref="C32:H32" si="4">P27</f>
        <v>0.5</v>
      </c>
      <c r="D32" s="35">
        <f t="shared" si="4"/>
        <v>0.61111111111111116</v>
      </c>
      <c r="E32" s="35">
        <f t="shared" si="4"/>
        <v>0</v>
      </c>
      <c r="F32" s="35">
        <f t="shared" si="4"/>
        <v>0</v>
      </c>
      <c r="G32" s="35">
        <f t="shared" si="4"/>
        <v>0.27777777777777779</v>
      </c>
      <c r="H32" s="35">
        <f t="shared" si="4"/>
        <v>0.22222222222222221</v>
      </c>
      <c r="I32" s="52"/>
      <c r="J32" s="52"/>
      <c r="K32" s="52"/>
      <c r="L32" s="52"/>
      <c r="M32" s="52"/>
      <c r="N32" s="52"/>
      <c r="O32" s="107" t="s">
        <v>12</v>
      </c>
      <c r="P32" s="99">
        <f>I27</f>
        <v>0</v>
      </c>
      <c r="Q32" s="99">
        <f>N28</f>
        <v>0</v>
      </c>
      <c r="R32" s="99">
        <f t="shared" si="2"/>
        <v>0.5</v>
      </c>
      <c r="S32" s="100">
        <f t="shared" si="3"/>
        <v>0.61111111111111116</v>
      </c>
      <c r="T32" s="93"/>
      <c r="U32" s="106"/>
      <c r="V32" s="91"/>
      <c r="W32" s="91"/>
      <c r="X32" s="91"/>
      <c r="Y32" s="91"/>
      <c r="Z32" s="91"/>
      <c r="AA32" s="91"/>
      <c r="AB32" s="91"/>
      <c r="AC32" s="91"/>
      <c r="AD32" s="18"/>
      <c r="AE32" s="18"/>
      <c r="AF32" s="18"/>
    </row>
    <row r="33" spans="1:32" x14ac:dyDescent="0.25">
      <c r="A33" s="57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97"/>
      <c r="P33" s="93"/>
      <c r="Q33" s="93"/>
      <c r="R33" s="93"/>
      <c r="S33" s="93"/>
      <c r="T33" s="93"/>
      <c r="U33" s="106"/>
      <c r="V33" s="91"/>
      <c r="W33" s="91"/>
      <c r="X33" s="91"/>
      <c r="Y33" s="91"/>
      <c r="Z33" s="91"/>
      <c r="AA33" s="91"/>
      <c r="AB33" s="91"/>
      <c r="AC33" s="91"/>
      <c r="AD33" s="18"/>
      <c r="AE33" s="18"/>
      <c r="AF33" s="18"/>
    </row>
    <row r="34" spans="1:32" x14ac:dyDescent="0.25">
      <c r="A34" s="57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8"/>
      <c r="P34" s="19"/>
      <c r="Q34" s="19"/>
      <c r="R34" s="19"/>
      <c r="S34" s="19"/>
      <c r="T34" s="19"/>
      <c r="U34" s="59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x14ac:dyDescent="0.25">
      <c r="A35" s="57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8"/>
      <c r="P35" s="19"/>
      <c r="Q35" s="19"/>
      <c r="R35" s="19"/>
      <c r="S35" s="19"/>
      <c r="T35" s="19"/>
      <c r="U35" s="59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x14ac:dyDescent="0.25">
      <c r="A36" s="57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8"/>
      <c r="P36" s="19"/>
      <c r="Q36" s="19"/>
      <c r="R36" s="19"/>
      <c r="S36" s="19"/>
      <c r="T36" s="19"/>
      <c r="U36" s="59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x14ac:dyDescent="0.25">
      <c r="A37" s="57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8"/>
      <c r="P37" s="19"/>
      <c r="Q37" s="19"/>
      <c r="R37" s="19"/>
      <c r="S37" s="19"/>
      <c r="T37" s="19"/>
      <c r="U37" s="59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x14ac:dyDescent="0.25">
      <c r="A38" s="57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8"/>
      <c r="P38" s="19"/>
      <c r="Q38" s="19"/>
      <c r="R38" s="19"/>
      <c r="S38" s="19"/>
      <c r="T38" s="19"/>
      <c r="U38" s="59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x14ac:dyDescent="0.25">
      <c r="A39" s="57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8"/>
      <c r="P39" s="19"/>
      <c r="Q39" s="19"/>
      <c r="R39" s="19"/>
      <c r="S39" s="19"/>
      <c r="T39" s="19"/>
      <c r="U39" s="59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x14ac:dyDescent="0.25">
      <c r="A40" s="57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8"/>
      <c r="P40" s="19"/>
      <c r="Q40" s="19"/>
      <c r="R40" s="19"/>
      <c r="S40" s="19"/>
      <c r="T40" s="19"/>
      <c r="U40" s="59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x14ac:dyDescent="0.25">
      <c r="A41" s="57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8"/>
      <c r="P41" s="19"/>
      <c r="Q41" s="19"/>
      <c r="R41" s="19"/>
      <c r="S41" s="19"/>
      <c r="T41" s="19"/>
      <c r="U41" s="59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x14ac:dyDescent="0.25">
      <c r="A42" s="5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58"/>
      <c r="P42" s="19"/>
      <c r="Q42" s="19"/>
      <c r="R42" s="19"/>
      <c r="S42" s="19"/>
      <c r="T42" s="19"/>
      <c r="U42" s="59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x14ac:dyDescent="0.25">
      <c r="A43" s="5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58"/>
      <c r="P43" s="19"/>
      <c r="Q43" s="19"/>
      <c r="R43" s="19"/>
      <c r="S43" s="19"/>
      <c r="T43" s="19"/>
      <c r="U43" s="59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x14ac:dyDescent="0.25">
      <c r="A44" s="5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58"/>
      <c r="P44" s="19"/>
      <c r="Q44" s="19"/>
      <c r="R44" s="19"/>
      <c r="S44" s="19"/>
      <c r="T44" s="19"/>
      <c r="U44" s="59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x14ac:dyDescent="0.25">
      <c r="A45" s="5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58"/>
      <c r="P45" s="19"/>
      <c r="Q45" s="19"/>
      <c r="R45" s="19"/>
      <c r="S45" s="19"/>
      <c r="T45" s="19"/>
      <c r="U45" s="59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x14ac:dyDescent="0.25">
      <c r="A46" s="5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58"/>
      <c r="P46" s="19"/>
      <c r="Q46" s="19"/>
      <c r="R46" s="19"/>
      <c r="S46" s="19"/>
      <c r="T46" s="19"/>
      <c r="U46" s="59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ht="15.75" thickBot="1" x14ac:dyDescent="0.3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58"/>
      <c r="P47" s="19"/>
      <c r="Q47" s="19"/>
      <c r="R47" s="19"/>
      <c r="S47" s="19"/>
      <c r="T47" s="19"/>
      <c r="U47" s="59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ht="15.75" thickBot="1" x14ac:dyDescent="0.3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0"/>
      <c r="P48" s="108"/>
      <c r="Q48" s="108"/>
      <c r="R48" s="108"/>
      <c r="S48" s="108"/>
      <c r="T48" s="108"/>
      <c r="U48" s="109"/>
      <c r="V48" s="80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ht="15.75" thickBot="1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80"/>
      <c r="Q49" s="80"/>
      <c r="R49" s="80"/>
      <c r="S49" s="80"/>
      <c r="T49" s="80"/>
      <c r="U49" s="80"/>
      <c r="V49" s="80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ht="30" customHeight="1" x14ac:dyDescent="0.25">
      <c r="A50" s="70" t="s">
        <v>34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8"/>
      <c r="O50" s="18"/>
      <c r="P50" s="80"/>
      <c r="Q50" s="80"/>
      <c r="R50" s="80"/>
      <c r="S50" s="80"/>
      <c r="T50" s="80"/>
      <c r="U50" s="80"/>
      <c r="V50" s="80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x14ac:dyDescent="0.25">
      <c r="A51" s="67" t="s">
        <v>35</v>
      </c>
      <c r="B51" s="49">
        <v>0</v>
      </c>
      <c r="C51" s="49">
        <v>1</v>
      </c>
      <c r="D51" s="49">
        <v>2</v>
      </c>
      <c r="E51" s="49">
        <v>3</v>
      </c>
      <c r="F51" s="49">
        <v>4</v>
      </c>
      <c r="G51" s="49">
        <v>5</v>
      </c>
      <c r="H51" s="49">
        <v>6</v>
      </c>
      <c r="I51" s="49">
        <v>7</v>
      </c>
      <c r="J51" s="49">
        <v>8</v>
      </c>
      <c r="K51" s="49">
        <v>9</v>
      </c>
      <c r="L51" s="49">
        <v>10</v>
      </c>
      <c r="M51" s="49">
        <v>11</v>
      </c>
      <c r="N51" s="68">
        <v>12</v>
      </c>
      <c r="O51" s="71">
        <v>13</v>
      </c>
      <c r="P51" s="71">
        <v>14</v>
      </c>
      <c r="Q51" s="71">
        <v>15</v>
      </c>
      <c r="R51" s="71">
        <v>16</v>
      </c>
      <c r="S51" s="71">
        <v>17</v>
      </c>
      <c r="T51" s="71">
        <v>18</v>
      </c>
      <c r="U51" s="71">
        <v>19</v>
      </c>
      <c r="V51" s="71">
        <v>20</v>
      </c>
      <c r="W51" s="37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x14ac:dyDescent="0.25">
      <c r="A52" s="67" t="s">
        <v>36</v>
      </c>
      <c r="B52" s="50">
        <f>Протокол!AA1</f>
        <v>0</v>
      </c>
      <c r="C52" s="50">
        <f>Протокол!AA2</f>
        <v>0</v>
      </c>
      <c r="D52" s="50">
        <f>Протокол!AA3</f>
        <v>0</v>
      </c>
      <c r="E52" s="50">
        <f>Протокол!AA4</f>
        <v>0</v>
      </c>
      <c r="F52" s="50">
        <f>Протокол!AA5</f>
        <v>0</v>
      </c>
      <c r="G52" s="50">
        <f>Протокол!AA6</f>
        <v>0</v>
      </c>
      <c r="H52" s="51">
        <f>Протокол!AA7</f>
        <v>5.5555555555555552E-2</v>
      </c>
      <c r="I52" s="50">
        <f>Протокол!AA8</f>
        <v>0.1111111111111111</v>
      </c>
      <c r="J52" s="50">
        <f>Протокол!AA9</f>
        <v>0.1111111111111111</v>
      </c>
      <c r="K52" s="50">
        <f>Протокол!AA10</f>
        <v>5.5555555555555552E-2</v>
      </c>
      <c r="L52" s="50">
        <f>Протокол!AA11</f>
        <v>0.16666666666666666</v>
      </c>
      <c r="M52" s="50">
        <f>Протокол!AA12</f>
        <v>0.1111111111111111</v>
      </c>
      <c r="N52" s="69">
        <f>Протокол!AA13</f>
        <v>0.16666666666666666</v>
      </c>
      <c r="O52" s="72">
        <f>Протокол!AA14</f>
        <v>5.5555555555555552E-2</v>
      </c>
      <c r="P52" s="72">
        <f>Протокол!AA15</f>
        <v>5.5555555555555552E-2</v>
      </c>
      <c r="Q52" s="72">
        <f>Протокол!AA16</f>
        <v>0</v>
      </c>
      <c r="R52" s="72">
        <f>Протокол!AA17</f>
        <v>0.1111111111111111</v>
      </c>
      <c r="S52" s="72">
        <f>Протокол!AA18</f>
        <v>0</v>
      </c>
      <c r="T52" s="72">
        <f>Протокол!AA19</f>
        <v>0</v>
      </c>
      <c r="U52" s="72">
        <f>Протокол!AA20</f>
        <v>0</v>
      </c>
      <c r="V52" s="72">
        <f>Протокол!AA21</f>
        <v>0</v>
      </c>
      <c r="W52" s="37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x14ac:dyDescent="0.25">
      <c r="A53" s="67" t="s">
        <v>35</v>
      </c>
      <c r="B53" s="49">
        <v>13</v>
      </c>
      <c r="C53" s="49">
        <v>14</v>
      </c>
      <c r="D53" s="49">
        <v>15</v>
      </c>
      <c r="E53" s="49">
        <v>16</v>
      </c>
      <c r="F53" s="49">
        <v>17</v>
      </c>
      <c r="G53" s="49">
        <v>18</v>
      </c>
      <c r="H53" s="49">
        <v>19</v>
      </c>
      <c r="I53" s="49">
        <v>20</v>
      </c>
      <c r="J53" s="52"/>
      <c r="K53" s="52"/>
      <c r="L53" s="52"/>
      <c r="M53" s="52"/>
      <c r="N53" s="56"/>
      <c r="O53" s="37"/>
      <c r="P53" s="71"/>
      <c r="Q53" s="71"/>
      <c r="R53" s="71"/>
      <c r="S53" s="71"/>
      <c r="T53" s="71"/>
      <c r="U53" s="71"/>
      <c r="V53" s="71"/>
      <c r="W53" s="37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 x14ac:dyDescent="0.25">
      <c r="A54" s="67" t="s">
        <v>36</v>
      </c>
      <c r="B54" s="50">
        <f>O52</f>
        <v>5.5555555555555552E-2</v>
      </c>
      <c r="C54" s="50">
        <f t="shared" ref="C54:G54" si="5">P52</f>
        <v>5.5555555555555552E-2</v>
      </c>
      <c r="D54" s="50">
        <f t="shared" si="5"/>
        <v>0</v>
      </c>
      <c r="E54" s="50">
        <f t="shared" si="5"/>
        <v>0.1111111111111111</v>
      </c>
      <c r="F54" s="50">
        <f t="shared" si="5"/>
        <v>0</v>
      </c>
      <c r="G54" s="50">
        <f t="shared" si="5"/>
        <v>0</v>
      </c>
      <c r="H54" s="50">
        <f>U52</f>
        <v>0</v>
      </c>
      <c r="I54" s="50">
        <f>V52</f>
        <v>0</v>
      </c>
      <c r="J54" s="52"/>
      <c r="K54" s="52"/>
      <c r="L54" s="52"/>
      <c r="M54" s="52"/>
      <c r="N54" s="56"/>
      <c r="O54" s="37"/>
      <c r="P54" s="52"/>
      <c r="Q54" s="52"/>
      <c r="R54" s="52"/>
      <c r="S54" s="52"/>
      <c r="T54" s="52"/>
      <c r="U54" s="52"/>
      <c r="V54" s="37"/>
      <c r="W54" s="37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 x14ac:dyDescent="0.25">
      <c r="A55" s="5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59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x14ac:dyDescent="0.25">
      <c r="A56" s="5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59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x14ac:dyDescent="0.25">
      <c r="A57" s="5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59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x14ac:dyDescent="0.25">
      <c r="A58" s="5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59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x14ac:dyDescent="0.25">
      <c r="A59" s="5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59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x14ac:dyDescent="0.25">
      <c r="A60" s="5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59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x14ac:dyDescent="0.25">
      <c r="A61" s="5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59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x14ac:dyDescent="0.25">
      <c r="A62" s="5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59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 x14ac:dyDescent="0.25">
      <c r="A63" s="5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59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1:32" x14ac:dyDescent="0.25">
      <c r="A64" s="5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59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32" x14ac:dyDescent="0.25">
      <c r="A65" s="5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59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 x14ac:dyDescent="0.25">
      <c r="A66" s="5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59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x14ac:dyDescent="0.25">
      <c r="A67" s="5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59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1:32" x14ac:dyDescent="0.25">
      <c r="A68" s="5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59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1:32" x14ac:dyDescent="0.25">
      <c r="A69" s="5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59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1:32" ht="15.75" thickBot="1" x14ac:dyDescent="0.3">
      <c r="A70" s="6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2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1:32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1:32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1:32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pans="1:32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1:32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1:32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</sheetData>
  <sheetProtection password="CC77" sheet="1" objects="1" scenarios="1" formatCells="0" formatColumns="0" formatRows="0" insertColumns="0" insertRows="0" insertHyperlinks="0" deleteColumns="0" deleteRows="0" sort="0" autoFilter="0" pivotTables="0"/>
  <mergeCells count="10">
    <mergeCell ref="B50:N50"/>
    <mergeCell ref="A28:A29"/>
    <mergeCell ref="B28:H28"/>
    <mergeCell ref="A3:B3"/>
    <mergeCell ref="A4:B4"/>
    <mergeCell ref="O28:S28"/>
    <mergeCell ref="C1:F1"/>
    <mergeCell ref="A23:A24"/>
    <mergeCell ref="B23:N23"/>
    <mergeCell ref="G1:J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7"/>
  <sheetViews>
    <sheetView topLeftCell="B26" zoomScale="115" zoomScaleNormal="115" workbookViewId="0">
      <selection activeCell="H15" sqref="H15"/>
    </sheetView>
  </sheetViews>
  <sheetFormatPr defaultRowHeight="15" outlineLevelRow="1" x14ac:dyDescent="0.25"/>
  <cols>
    <col min="2" max="2" width="11" bestFit="1" customWidth="1"/>
    <col min="3" max="3" width="9" customWidth="1"/>
    <col min="5" max="5" width="11" bestFit="1" customWidth="1"/>
    <col min="8" max="8" width="11" bestFit="1" customWidth="1"/>
    <col min="11" max="11" width="11" bestFit="1" customWidth="1"/>
  </cols>
  <sheetData>
    <row r="1" spans="2:12" ht="26.25" hidden="1" outlineLevel="1" x14ac:dyDescent="0.4">
      <c r="B1" s="193" t="s">
        <v>6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2:12" hidden="1" outlineLevel="1" x14ac:dyDescent="0.25">
      <c r="C2" s="2"/>
      <c r="D2" s="2"/>
    </row>
    <row r="3" spans="2:12" hidden="1" outlineLevel="1" x14ac:dyDescent="0.25">
      <c r="B3" s="192" t="s">
        <v>4</v>
      </c>
      <c r="C3" s="192"/>
      <c r="D3" s="2"/>
      <c r="E3" s="192" t="s">
        <v>4</v>
      </c>
      <c r="F3" s="192"/>
      <c r="H3" s="192" t="s">
        <v>4</v>
      </c>
      <c r="I3" s="192"/>
      <c r="K3" s="192" t="s">
        <v>4</v>
      </c>
      <c r="L3" s="192"/>
    </row>
    <row r="4" spans="2:12" hidden="1" outlineLevel="1" x14ac:dyDescent="0.25">
      <c r="B4" s="12">
        <v>2</v>
      </c>
      <c r="C4" s="9"/>
      <c r="D4" s="6"/>
      <c r="E4" s="11">
        <v>3</v>
      </c>
      <c r="F4" s="8"/>
      <c r="H4" s="12">
        <v>4</v>
      </c>
      <c r="I4" s="8"/>
      <c r="K4" s="11">
        <v>5</v>
      </c>
      <c r="L4" s="8"/>
    </row>
    <row r="5" spans="2:12" hidden="1" outlineLevel="1" x14ac:dyDescent="0.25">
      <c r="B5" s="1" t="s">
        <v>3</v>
      </c>
      <c r="C5" s="3" t="s">
        <v>5</v>
      </c>
      <c r="E5" s="1" t="s">
        <v>3</v>
      </c>
      <c r="F5" s="3" t="s">
        <v>5</v>
      </c>
      <c r="H5" s="1" t="s">
        <v>3</v>
      </c>
      <c r="I5" s="3" t="s">
        <v>5</v>
      </c>
      <c r="K5" s="7" t="s">
        <v>3</v>
      </c>
      <c r="L5" s="3" t="s">
        <v>5</v>
      </c>
    </row>
    <row r="6" spans="2:12" hidden="1" outlineLevel="1" x14ac:dyDescent="0.25">
      <c r="B6" s="1">
        <v>1</v>
      </c>
      <c r="C6" s="11">
        <v>-5</v>
      </c>
      <c r="D6" s="6"/>
      <c r="E6" s="3">
        <v>1</v>
      </c>
      <c r="F6" s="11">
        <v>15</v>
      </c>
      <c r="G6" s="6"/>
      <c r="H6" s="3">
        <v>1</v>
      </c>
      <c r="I6" s="11">
        <v>-1</v>
      </c>
      <c r="J6" s="6"/>
      <c r="K6" s="3">
        <v>1</v>
      </c>
      <c r="L6" s="11">
        <v>20</v>
      </c>
    </row>
    <row r="7" spans="2:12" hidden="1" outlineLevel="1" x14ac:dyDescent="0.25">
      <c r="B7" s="1">
        <v>2</v>
      </c>
      <c r="C7" s="11">
        <v>4</v>
      </c>
      <c r="D7" s="6"/>
      <c r="E7" s="3">
        <v>2</v>
      </c>
      <c r="F7" s="11">
        <v>9</v>
      </c>
      <c r="G7" s="6"/>
      <c r="H7" s="3">
        <v>2</v>
      </c>
      <c r="I7" s="11">
        <v>49</v>
      </c>
      <c r="J7" s="6"/>
      <c r="K7" s="3">
        <v>2</v>
      </c>
      <c r="L7" s="11">
        <v>25</v>
      </c>
    </row>
    <row r="8" spans="2:12" hidden="1" outlineLevel="1" x14ac:dyDescent="0.25">
      <c r="B8" s="1">
        <v>3</v>
      </c>
      <c r="C8" s="11">
        <v>50</v>
      </c>
      <c r="D8" s="6"/>
      <c r="E8" s="3">
        <v>3</v>
      </c>
      <c r="F8" s="11">
        <v>80</v>
      </c>
      <c r="G8" s="6"/>
      <c r="H8" s="3">
        <v>3</v>
      </c>
      <c r="I8" s="11">
        <v>90</v>
      </c>
      <c r="J8" s="6"/>
      <c r="K8" s="3">
        <v>3</v>
      </c>
      <c r="L8" s="11">
        <v>95</v>
      </c>
    </row>
    <row r="9" spans="2:12" hidden="1" outlineLevel="1" x14ac:dyDescent="0.25">
      <c r="B9" s="1">
        <v>4</v>
      </c>
      <c r="C9" s="11">
        <v>12</v>
      </c>
      <c r="D9" s="6"/>
      <c r="E9" s="3">
        <v>4</v>
      </c>
      <c r="F9" s="11">
        <v>10</v>
      </c>
      <c r="G9" s="6"/>
      <c r="H9" s="3">
        <v>4</v>
      </c>
      <c r="I9" s="11">
        <v>5</v>
      </c>
      <c r="J9" s="6"/>
      <c r="K9" s="3">
        <v>4</v>
      </c>
      <c r="L9" s="11">
        <v>19</v>
      </c>
    </row>
    <row r="10" spans="2:12" hidden="1" outlineLevel="1" x14ac:dyDescent="0.25">
      <c r="B10" s="1">
        <v>5</v>
      </c>
      <c r="C10" s="11">
        <v>9</v>
      </c>
      <c r="D10" s="6"/>
      <c r="E10" s="3">
        <v>5</v>
      </c>
      <c r="F10" s="11">
        <v>-150</v>
      </c>
      <c r="G10" s="6"/>
      <c r="H10" s="3">
        <v>5</v>
      </c>
      <c r="I10" s="11">
        <v>-7</v>
      </c>
      <c r="J10" s="6"/>
      <c r="K10" s="3">
        <v>5</v>
      </c>
      <c r="L10" s="11">
        <v>20</v>
      </c>
    </row>
    <row r="11" spans="2:12" hidden="1" outlineLevel="1" x14ac:dyDescent="0.25">
      <c r="B11" s="1">
        <v>6</v>
      </c>
      <c r="C11" s="11">
        <v>323.2</v>
      </c>
      <c r="D11" s="6"/>
      <c r="E11" s="3">
        <v>6</v>
      </c>
      <c r="F11" s="11">
        <v>196.8</v>
      </c>
      <c r="G11" s="6"/>
      <c r="H11" s="3">
        <v>6</v>
      </c>
      <c r="I11" s="11">
        <v>1452.5</v>
      </c>
      <c r="J11" s="6"/>
      <c r="K11" s="3">
        <v>6</v>
      </c>
      <c r="L11" s="11">
        <v>1798.2</v>
      </c>
    </row>
    <row r="12" spans="2:12" hidden="1" outlineLevel="1" x14ac:dyDescent="0.25">
      <c r="B12" s="1">
        <v>7</v>
      </c>
      <c r="C12" s="11">
        <v>1</v>
      </c>
      <c r="D12" s="6"/>
      <c r="E12" s="3">
        <v>7</v>
      </c>
      <c r="F12" s="11">
        <v>-2</v>
      </c>
      <c r="G12" s="6"/>
      <c r="H12" s="3">
        <v>7</v>
      </c>
      <c r="I12" s="11">
        <v>0.4</v>
      </c>
      <c r="J12" s="6"/>
      <c r="K12" s="3">
        <v>7</v>
      </c>
      <c r="L12" s="11">
        <v>1.125</v>
      </c>
    </row>
    <row r="13" spans="2:12" hidden="1" outlineLevel="1" x14ac:dyDescent="0.25">
      <c r="B13" s="1">
        <v>8</v>
      </c>
      <c r="C13" s="11">
        <v>10.5</v>
      </c>
      <c r="D13" s="6"/>
      <c r="E13" s="3">
        <v>8</v>
      </c>
      <c r="F13" s="11">
        <v>18</v>
      </c>
      <c r="G13" s="6"/>
      <c r="H13" s="3">
        <v>8</v>
      </c>
      <c r="I13" s="11">
        <v>57.5</v>
      </c>
      <c r="J13" s="6"/>
      <c r="K13" s="3">
        <v>8</v>
      </c>
      <c r="L13" s="11">
        <v>12</v>
      </c>
    </row>
    <row r="14" spans="2:12" hidden="1" outlineLevel="1" x14ac:dyDescent="0.25">
      <c r="B14" s="1">
        <v>9</v>
      </c>
      <c r="C14" s="11">
        <v>2134</v>
      </c>
      <c r="D14" s="6"/>
      <c r="E14" s="3">
        <v>9</v>
      </c>
      <c r="F14" s="11">
        <v>1243</v>
      </c>
      <c r="G14" s="6"/>
      <c r="H14" s="3">
        <v>9</v>
      </c>
      <c r="I14" s="11">
        <v>2413</v>
      </c>
      <c r="J14" s="6"/>
      <c r="K14" s="3">
        <v>9</v>
      </c>
      <c r="L14" s="11">
        <v>3241</v>
      </c>
    </row>
    <row r="15" spans="2:12" hidden="1" outlineLevel="1" x14ac:dyDescent="0.25">
      <c r="B15" s="1">
        <v>10</v>
      </c>
      <c r="C15" s="11">
        <v>0.05</v>
      </c>
      <c r="D15" s="6"/>
      <c r="E15" s="3">
        <v>10</v>
      </c>
      <c r="F15" s="11">
        <v>6.25E-2</v>
      </c>
      <c r="G15" s="6"/>
      <c r="H15" s="3">
        <v>10</v>
      </c>
      <c r="I15" s="11">
        <v>2.5000000000000001E-2</v>
      </c>
      <c r="J15" s="6"/>
      <c r="K15" s="3">
        <v>10</v>
      </c>
      <c r="L15" s="11">
        <v>0.04</v>
      </c>
    </row>
    <row r="16" spans="2:12" hidden="1" outlineLevel="1" x14ac:dyDescent="0.25">
      <c r="B16" s="1">
        <v>11</v>
      </c>
      <c r="C16" s="11">
        <v>7</v>
      </c>
      <c r="D16" s="6"/>
      <c r="E16" s="3">
        <v>11</v>
      </c>
      <c r="F16" s="11">
        <v>4</v>
      </c>
      <c r="G16" s="6"/>
      <c r="H16" s="3">
        <v>11</v>
      </c>
      <c r="I16" s="11">
        <v>7</v>
      </c>
      <c r="J16" s="6"/>
      <c r="K16" s="3">
        <v>11</v>
      </c>
      <c r="L16" s="11">
        <v>3</v>
      </c>
    </row>
    <row r="17" spans="2:17" hidden="1" outlineLevel="1" x14ac:dyDescent="0.25">
      <c r="B17" s="1">
        <v>12</v>
      </c>
      <c r="C17" s="11">
        <v>1</v>
      </c>
      <c r="D17" s="6"/>
      <c r="E17" s="3">
        <v>12</v>
      </c>
      <c r="F17" s="11">
        <v>3</v>
      </c>
      <c r="G17" s="6"/>
      <c r="H17" s="3">
        <v>12</v>
      </c>
      <c r="I17" s="11">
        <v>23</v>
      </c>
      <c r="J17" s="6"/>
      <c r="K17" s="3">
        <v>12</v>
      </c>
      <c r="L17" s="11">
        <v>123</v>
      </c>
    </row>
    <row r="18" spans="2:17" hidden="1" outlineLevel="1" x14ac:dyDescent="0.25">
      <c r="B18" s="1">
        <v>13</v>
      </c>
      <c r="C18" s="11">
        <v>15200</v>
      </c>
      <c r="D18" s="6"/>
      <c r="E18" s="3">
        <v>13</v>
      </c>
      <c r="F18" s="11">
        <v>17000</v>
      </c>
      <c r="G18" s="6"/>
      <c r="H18" s="3">
        <v>13</v>
      </c>
      <c r="I18" s="11">
        <v>24700</v>
      </c>
      <c r="J18" s="6"/>
      <c r="K18" s="3">
        <v>13</v>
      </c>
      <c r="L18" s="11">
        <v>18525</v>
      </c>
    </row>
    <row r="19" spans="2:17" hidden="1" outlineLevel="1" x14ac:dyDescent="0.25">
      <c r="B19" s="1">
        <v>14</v>
      </c>
      <c r="C19" s="11">
        <v>4312</v>
      </c>
      <c r="D19" s="6"/>
      <c r="E19" s="3">
        <v>14</v>
      </c>
      <c r="F19" s="11">
        <v>4321</v>
      </c>
      <c r="G19" s="6"/>
      <c r="H19" s="3">
        <v>14</v>
      </c>
      <c r="I19" s="11">
        <v>2413</v>
      </c>
      <c r="J19" s="6"/>
      <c r="K19" s="3">
        <v>14</v>
      </c>
      <c r="L19" s="11">
        <v>2413</v>
      </c>
    </row>
    <row r="20" spans="2:17" hidden="1" outlineLevel="1" x14ac:dyDescent="0.25">
      <c r="B20" s="1">
        <v>15</v>
      </c>
      <c r="C20" s="11">
        <v>32</v>
      </c>
      <c r="D20" s="6"/>
      <c r="E20" s="3">
        <v>15</v>
      </c>
      <c r="F20" s="11">
        <v>36</v>
      </c>
      <c r="G20" s="6"/>
      <c r="H20" s="3">
        <v>15</v>
      </c>
      <c r="I20" s="11">
        <v>50</v>
      </c>
      <c r="J20" s="6"/>
      <c r="K20" s="3">
        <v>15</v>
      </c>
      <c r="L20" s="11">
        <v>28</v>
      </c>
    </row>
    <row r="21" spans="2:17" hidden="1" outlineLevel="1" x14ac:dyDescent="0.25">
      <c r="B21" s="1">
        <v>16</v>
      </c>
      <c r="C21" s="11">
        <v>36</v>
      </c>
      <c r="D21" s="6"/>
      <c r="E21" s="3">
        <v>16</v>
      </c>
      <c r="F21" s="11">
        <v>16</v>
      </c>
      <c r="G21" s="6"/>
      <c r="H21" s="3">
        <v>16</v>
      </c>
      <c r="I21" s="11">
        <v>60</v>
      </c>
      <c r="J21" s="6"/>
      <c r="K21" s="3">
        <v>16</v>
      </c>
      <c r="L21" s="11">
        <v>112</v>
      </c>
      <c r="N21" s="5"/>
      <c r="O21" s="5"/>
      <c r="P21" s="5"/>
      <c r="Q21" s="5"/>
    </row>
    <row r="22" spans="2:17" hidden="1" outlineLevel="1" x14ac:dyDescent="0.25">
      <c r="B22" s="1">
        <v>17</v>
      </c>
      <c r="C22" s="11">
        <v>1432</v>
      </c>
      <c r="D22" s="6"/>
      <c r="E22" s="3">
        <v>17</v>
      </c>
      <c r="F22" s="11">
        <v>4123</v>
      </c>
      <c r="G22" s="6"/>
      <c r="H22" s="3">
        <v>17</v>
      </c>
      <c r="I22" s="11">
        <v>2341</v>
      </c>
      <c r="J22" s="6"/>
      <c r="K22" s="3">
        <v>17</v>
      </c>
      <c r="L22" s="11">
        <v>2314</v>
      </c>
      <c r="N22" s="5"/>
      <c r="O22" s="5"/>
      <c r="P22" s="5"/>
      <c r="Q22" s="5"/>
    </row>
    <row r="23" spans="2:17" hidden="1" outlineLevel="1" x14ac:dyDescent="0.25">
      <c r="B23" s="1">
        <v>18</v>
      </c>
      <c r="C23" s="11">
        <v>24</v>
      </c>
      <c r="D23" s="6"/>
      <c r="E23" s="3">
        <v>18</v>
      </c>
      <c r="F23" s="11">
        <v>24</v>
      </c>
      <c r="G23" s="6"/>
      <c r="H23" s="3">
        <v>18</v>
      </c>
      <c r="I23" s="11">
        <v>13</v>
      </c>
      <c r="J23" s="6"/>
      <c r="K23" s="3">
        <v>18</v>
      </c>
      <c r="L23" s="11">
        <v>13</v>
      </c>
      <c r="N23" s="5"/>
      <c r="O23" s="5"/>
      <c r="P23" s="5"/>
      <c r="Q23" s="5"/>
    </row>
    <row r="24" spans="2:17" ht="15.75" hidden="1" outlineLevel="1" x14ac:dyDescent="0.25">
      <c r="B24" s="1">
        <v>19</v>
      </c>
      <c r="C24" s="13" t="s">
        <v>25</v>
      </c>
      <c r="D24" s="6"/>
      <c r="E24" s="3">
        <v>19</v>
      </c>
      <c r="F24" s="10" t="s">
        <v>25</v>
      </c>
      <c r="G24" s="6"/>
      <c r="H24" s="3">
        <v>19</v>
      </c>
      <c r="I24" s="13" t="s">
        <v>25</v>
      </c>
      <c r="J24" s="6"/>
      <c r="K24" s="3">
        <v>19</v>
      </c>
      <c r="L24" s="13" t="s">
        <v>25</v>
      </c>
      <c r="N24" s="92">
        <v>1</v>
      </c>
      <c r="O24" s="92">
        <v>0</v>
      </c>
      <c r="P24" s="76" t="s">
        <v>10</v>
      </c>
      <c r="Q24" s="5"/>
    </row>
    <row r="25" spans="2:17" hidden="1" outlineLevel="1" x14ac:dyDescent="0.25">
      <c r="B25" s="4">
        <v>20</v>
      </c>
      <c r="C25" s="11">
        <v>24</v>
      </c>
      <c r="D25" s="6"/>
      <c r="E25" s="3">
        <v>20</v>
      </c>
      <c r="F25" s="11">
        <v>20</v>
      </c>
      <c r="G25" s="6"/>
      <c r="H25" s="3">
        <v>20</v>
      </c>
      <c r="I25" s="11">
        <v>30</v>
      </c>
      <c r="J25" s="6"/>
      <c r="K25" s="3">
        <v>20</v>
      </c>
      <c r="L25" s="11">
        <v>24</v>
      </c>
      <c r="N25" s="5"/>
      <c r="O25" s="5"/>
      <c r="P25" s="5"/>
      <c r="Q25" s="5"/>
    </row>
    <row r="26" spans="2:17" collapsed="1" x14ac:dyDescent="0.25"/>
    <row r="27" spans="2:17" x14ac:dyDescent="0.25">
      <c r="B27" s="32"/>
    </row>
  </sheetData>
  <sheetProtection password="CC77" sheet="1" objects="1" scenarios="1" formatCells="0" formatColumns="0" formatRows="0" insertColumns="0" insertRows="0" insertHyperlinks="0" deleteColumns="0" deleteRows="0" sort="0" autoFilter="0" pivotTables="0"/>
  <mergeCells count="5">
    <mergeCell ref="H3:I3"/>
    <mergeCell ref="K3:L3"/>
    <mergeCell ref="B1:L1"/>
    <mergeCell ref="B3:C3"/>
    <mergeCell ref="E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"/>
  <sheetViews>
    <sheetView tabSelected="1" zoomScaleNormal="100" workbookViewId="0">
      <selection activeCell="D4" sqref="D4"/>
    </sheetView>
  </sheetViews>
  <sheetFormatPr defaultRowHeight="15" x14ac:dyDescent="0.25"/>
  <cols>
    <col min="1" max="1" width="55.28515625" customWidth="1"/>
    <col min="2" max="2" width="16.42578125" customWidth="1"/>
    <col min="3" max="3" width="9.28515625" hidden="1" customWidth="1"/>
    <col min="4" max="4" width="32.5703125" customWidth="1"/>
    <col min="5" max="5" width="17.85546875" customWidth="1"/>
    <col min="6" max="6" width="0.140625" hidden="1" customWidth="1"/>
    <col min="7" max="7" width="9.140625" hidden="1" customWidth="1"/>
    <col min="8" max="8" width="0.140625" hidden="1" customWidth="1"/>
    <col min="9" max="30" width="4" hidden="1" customWidth="1"/>
    <col min="31" max="31" width="2.42578125" hidden="1" customWidth="1"/>
    <col min="32" max="32" width="1.85546875" hidden="1" customWidth="1"/>
    <col min="33" max="33" width="2.28515625" hidden="1" customWidth="1"/>
    <col min="34" max="34" width="2.140625" hidden="1" customWidth="1"/>
    <col min="35" max="43" width="2" hidden="1" customWidth="1"/>
    <col min="44" max="49" width="3" hidden="1" customWidth="1"/>
    <col min="50" max="50" width="2.140625" hidden="1" customWidth="1"/>
    <col min="51" max="51" width="2.28515625" hidden="1" customWidth="1"/>
    <col min="52" max="52" width="3" hidden="1" customWidth="1"/>
    <col min="53" max="53" width="2.140625" hidden="1" customWidth="1"/>
    <col min="54" max="54" width="2.28515625" hidden="1" customWidth="1"/>
    <col min="55" max="56" width="2" hidden="1" customWidth="1"/>
    <col min="57" max="59" width="3" hidden="1" customWidth="1"/>
  </cols>
  <sheetData>
    <row r="1" spans="1:60" ht="20.25" customHeight="1" x14ac:dyDescent="0.4">
      <c r="A1" s="199" t="s">
        <v>69</v>
      </c>
      <c r="B1" s="199"/>
      <c r="C1" s="199"/>
      <c r="D1" s="135" t="str">
        <f>Список!D2</f>
        <v>СО1</v>
      </c>
      <c r="E1" s="136"/>
      <c r="F1" s="13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60" ht="20.25" customHeight="1" x14ac:dyDescent="0.4">
      <c r="A2" s="207" t="s">
        <v>37</v>
      </c>
      <c r="B2" s="207"/>
      <c r="C2" s="207"/>
      <c r="D2" s="137" t="str">
        <f>IF(Список!D3="углублённое","У",IF(Список!D3="общеобразовательное","О",IF(Список!D3="профильное","П"," ")))</f>
        <v>О</v>
      </c>
      <c r="E2" s="136"/>
      <c r="F2" s="13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60" ht="38.25" customHeight="1" x14ac:dyDescent="0.3">
      <c r="A3" s="204" t="s">
        <v>72</v>
      </c>
      <c r="B3" s="205"/>
      <c r="C3" s="206"/>
      <c r="D3" s="138" t="str">
        <f>Список!D4</f>
        <v>1.3.4.1.1.3 Колягин Ю.М., Ткачёва М.В., Фёдорова Н.Е. и др. Алгебра и начала математического анализа 11 кл. Издательство «Просвещение»</v>
      </c>
      <c r="E3" s="136"/>
      <c r="F3" s="13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60" ht="43.5" customHeight="1" x14ac:dyDescent="0.3">
      <c r="A4" s="208" t="s">
        <v>73</v>
      </c>
      <c r="B4" s="209"/>
      <c r="C4" s="210"/>
      <c r="D4" s="139" t="str">
        <f>Список!D5</f>
        <v>1.3.4.1.2.1 Атанасян Л.С, Бутузов В.Ф., Кадомцев С.Б. и др. Геометрия (базовый и углубленный уровень) 10-11 кл. Издательство «Просвещение»</v>
      </c>
      <c r="E4" s="136"/>
      <c r="F4" s="13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60" ht="20.25" customHeight="1" x14ac:dyDescent="0.4">
      <c r="A5" s="211" t="s">
        <v>46</v>
      </c>
      <c r="B5" s="211"/>
      <c r="C5" s="211"/>
      <c r="D5" s="140" t="str">
        <f>IF(Список!H2="общеобразовательная","О",IF(Список!H2="гимназия","Г",IF(Список!H2="лицей","Л",IF(Список!H2="с углублённым изучением отдельных предметов","С",""))))</f>
        <v>Г</v>
      </c>
      <c r="E5" s="136"/>
      <c r="F5" s="13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60" ht="20.25" customHeight="1" x14ac:dyDescent="0.4">
      <c r="A6" s="200" t="s">
        <v>47</v>
      </c>
      <c r="B6" s="200"/>
      <c r="C6" s="200"/>
      <c r="D6" s="141">
        <f>Список!H3</f>
        <v>4</v>
      </c>
      <c r="E6" s="136"/>
      <c r="F6" s="13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60" ht="21" customHeight="1" x14ac:dyDescent="0.4">
      <c r="A7" s="201" t="s">
        <v>48</v>
      </c>
      <c r="B7" s="201"/>
      <c r="C7" s="201"/>
      <c r="D7" s="158" t="str">
        <f>IF(Список!J2="Менее 25","24",IF(Список!J2="25-29","29",IF(Список!J2="30-39","39",IF(Список!J2="40-49","49",IF(Список!J2="50-59","59",IF(Список!J2="60 и более","60",""))))))</f>
        <v>49</v>
      </c>
      <c r="E7" s="136"/>
      <c r="F7" s="13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60" ht="20.25" customHeight="1" x14ac:dyDescent="0.4">
      <c r="A8" s="202" t="s">
        <v>49</v>
      </c>
      <c r="B8" s="202"/>
      <c r="C8" s="202"/>
      <c r="D8" s="142" t="str">
        <f>IF(Список!J3="Высшая","В",IF(Список!J3="Первая","П",IF(Список!J3="Вторая","Вт",IF(Список!J3="Соответствие занимаемой должности","С",IF(Список!J3="Не имею","Н","")))))</f>
        <v>П</v>
      </c>
      <c r="E8" s="136"/>
      <c r="F8" s="13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60" ht="20.25" customHeight="1" x14ac:dyDescent="0.4">
      <c r="A9" s="203" t="s">
        <v>70</v>
      </c>
      <c r="B9" s="203"/>
      <c r="C9" s="203"/>
      <c r="D9" s="143" t="str">
        <f>IF(Список!J4="Менее 3 лет","3",IF(Список!J4="4-10 лет","4",IF(Список!J4="11-25 лет","11",IF(Список!J4="26-40 лет","26",IF(Список!J4="Более 40 лет","40","")))))</f>
        <v>11</v>
      </c>
      <c r="E9" s="136"/>
      <c r="F9" s="13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60" ht="15" customHeight="1" x14ac:dyDescent="0.3">
      <c r="A10" s="144"/>
      <c r="B10" s="144"/>
      <c r="C10" s="144"/>
      <c r="D10" s="144"/>
      <c r="E10" s="136"/>
      <c r="F10" s="13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60" ht="19.5" customHeight="1" x14ac:dyDescent="0.3">
      <c r="A11" s="145" t="s">
        <v>74</v>
      </c>
      <c r="B11" s="149">
        <f>SUM(Протокол!Y2:Y31)/Список!D6</f>
        <v>3.3888888888888888</v>
      </c>
      <c r="C11" s="144"/>
      <c r="D11" s="144"/>
      <c r="E11" s="136"/>
      <c r="F11" s="13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60" ht="20.25" x14ac:dyDescent="0.3">
      <c r="A12" s="146" t="s">
        <v>93</v>
      </c>
      <c r="B12" s="150">
        <f>SUM(Протокол!AB2:AB31)/Список!D6</f>
        <v>0.58680555555555558</v>
      </c>
      <c r="C12" s="18"/>
      <c r="D12" s="18"/>
      <c r="E12" s="136"/>
      <c r="F12" s="13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60" ht="20.25" x14ac:dyDescent="0.3">
      <c r="A13" s="147" t="s">
        <v>94</v>
      </c>
      <c r="B13" s="150">
        <f>SUM(Протокол!AC2:AC31)/Список!D6</f>
        <v>0.31944444444444442</v>
      </c>
      <c r="C13" s="18"/>
      <c r="D13" s="136"/>
      <c r="E13" s="136"/>
      <c r="F13" s="13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60" ht="21.75" customHeight="1" x14ac:dyDescent="0.3">
      <c r="A14" s="148" t="s">
        <v>75</v>
      </c>
      <c r="B14" s="150">
        <f>SUM(Протокол!Y33+Протокол!Y34)/Список!D6</f>
        <v>0.3888888888888889</v>
      </c>
      <c r="C14" s="18"/>
      <c r="D14" s="136"/>
      <c r="E14" s="136"/>
      <c r="F14" s="152"/>
      <c r="G14" s="153"/>
      <c r="H14" s="153"/>
      <c r="I14" s="157"/>
      <c r="J14" s="157"/>
      <c r="K14" s="157"/>
      <c r="L14" s="157"/>
      <c r="M14" s="157"/>
      <c r="N14" s="157"/>
      <c r="O14" s="82"/>
      <c r="P14" s="82"/>
      <c r="Q14" s="82"/>
      <c r="R14" s="82"/>
      <c r="S14" s="82"/>
      <c r="T14" s="82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</row>
    <row r="15" spans="1:60" x14ac:dyDescent="0.25">
      <c r="A15" s="18"/>
      <c r="B15" s="18"/>
      <c r="C15" s="18"/>
      <c r="D15" s="136"/>
      <c r="E15" s="136"/>
      <c r="F15" s="196" t="s">
        <v>37</v>
      </c>
      <c r="G15" s="194"/>
      <c r="H15" s="194"/>
      <c r="I15" s="194" t="s">
        <v>72</v>
      </c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 t="s">
        <v>73</v>
      </c>
      <c r="V15" s="194"/>
      <c r="W15" s="194"/>
      <c r="X15" s="194"/>
      <c r="Y15" s="194"/>
      <c r="Z15" s="194"/>
      <c r="AA15" s="194"/>
      <c r="AB15" s="194"/>
      <c r="AC15" s="194"/>
      <c r="AD15" s="194"/>
      <c r="AE15" s="197" t="s">
        <v>96</v>
      </c>
      <c r="AF15" s="198"/>
      <c r="AG15" s="198"/>
      <c r="AH15" s="196"/>
      <c r="AI15" s="194" t="s">
        <v>47</v>
      </c>
      <c r="AJ15" s="194"/>
      <c r="AK15" s="194"/>
      <c r="AL15" s="194"/>
      <c r="AM15" s="194"/>
      <c r="AN15" s="194"/>
      <c r="AO15" s="194"/>
      <c r="AP15" s="194"/>
      <c r="AQ15" s="194"/>
      <c r="AR15" s="194" t="s">
        <v>48</v>
      </c>
      <c r="AS15" s="194"/>
      <c r="AT15" s="194"/>
      <c r="AU15" s="194"/>
      <c r="AV15" s="194"/>
      <c r="AW15" s="194"/>
      <c r="AX15" s="195" t="s">
        <v>49</v>
      </c>
      <c r="AY15" s="195"/>
      <c r="AZ15" s="195"/>
      <c r="BA15" s="195"/>
      <c r="BB15" s="195"/>
      <c r="BC15" s="194" t="s">
        <v>97</v>
      </c>
      <c r="BD15" s="194"/>
      <c r="BE15" s="194"/>
      <c r="BF15" s="194"/>
      <c r="BG15" s="194"/>
    </row>
    <row r="16" spans="1:60" x14ac:dyDescent="0.25">
      <c r="A16" s="18"/>
      <c r="B16" s="18"/>
      <c r="C16" s="18"/>
      <c r="D16" s="136"/>
      <c r="E16" s="159" t="s">
        <v>107</v>
      </c>
      <c r="F16" s="160" t="s">
        <v>98</v>
      </c>
      <c r="G16" s="161" t="s">
        <v>99</v>
      </c>
      <c r="H16" s="161" t="s">
        <v>100</v>
      </c>
      <c r="I16" s="161">
        <v>113</v>
      </c>
      <c r="J16" s="161">
        <v>122</v>
      </c>
      <c r="K16" s="161">
        <v>132</v>
      </c>
      <c r="L16" s="161">
        <v>143</v>
      </c>
      <c r="M16" s="161">
        <v>152</v>
      </c>
      <c r="N16" s="161">
        <v>162</v>
      </c>
      <c r="O16" s="161">
        <v>172</v>
      </c>
      <c r="P16" s="161">
        <v>173</v>
      </c>
      <c r="Q16" s="161">
        <v>182</v>
      </c>
      <c r="R16" s="161">
        <v>213</v>
      </c>
      <c r="S16" s="161">
        <v>222</v>
      </c>
      <c r="T16" s="161">
        <v>233</v>
      </c>
      <c r="U16" s="161">
        <v>111</v>
      </c>
      <c r="V16" s="161">
        <v>121</v>
      </c>
      <c r="W16" s="161">
        <v>132</v>
      </c>
      <c r="X16" s="161">
        <v>141</v>
      </c>
      <c r="Y16" s="161">
        <v>152</v>
      </c>
      <c r="Z16" s="161">
        <v>164</v>
      </c>
      <c r="AA16" s="161">
        <v>174</v>
      </c>
      <c r="AB16" s="161">
        <v>183</v>
      </c>
      <c r="AC16" s="161">
        <v>214</v>
      </c>
      <c r="AD16" s="161">
        <v>234</v>
      </c>
      <c r="AE16" s="161" t="s">
        <v>99</v>
      </c>
      <c r="AF16" s="161" t="s">
        <v>101</v>
      </c>
      <c r="AG16" s="161" t="s">
        <v>102</v>
      </c>
      <c r="AH16" s="161" t="s">
        <v>103</v>
      </c>
      <c r="AI16" s="161">
        <v>1</v>
      </c>
      <c r="AJ16" s="161">
        <v>2</v>
      </c>
      <c r="AK16" s="161">
        <v>3</v>
      </c>
      <c r="AL16" s="161">
        <v>4</v>
      </c>
      <c r="AM16" s="161">
        <v>5</v>
      </c>
      <c r="AN16" s="161">
        <v>6</v>
      </c>
      <c r="AO16" s="161">
        <v>7</v>
      </c>
      <c r="AP16" s="161">
        <v>8</v>
      </c>
      <c r="AQ16" s="161">
        <v>9</v>
      </c>
      <c r="AR16" s="162">
        <v>24</v>
      </c>
      <c r="AS16" s="162">
        <v>29</v>
      </c>
      <c r="AT16" s="162">
        <v>39</v>
      </c>
      <c r="AU16" s="162">
        <v>49</v>
      </c>
      <c r="AV16" s="162">
        <v>59</v>
      </c>
      <c r="AW16" s="162">
        <v>60</v>
      </c>
      <c r="AX16" s="163" t="s">
        <v>104</v>
      </c>
      <c r="AY16" s="163" t="s">
        <v>98</v>
      </c>
      <c r="AZ16" s="163" t="s">
        <v>105</v>
      </c>
      <c r="BA16" s="163" t="s">
        <v>103</v>
      </c>
      <c r="BB16" s="163" t="s">
        <v>106</v>
      </c>
      <c r="BC16" s="163">
        <v>3</v>
      </c>
      <c r="BD16" s="163">
        <v>4</v>
      </c>
      <c r="BE16" s="163">
        <v>11</v>
      </c>
      <c r="BF16" s="163">
        <v>26</v>
      </c>
      <c r="BG16" s="163">
        <v>40</v>
      </c>
      <c r="BH16" s="155"/>
    </row>
    <row r="17" spans="1:60" x14ac:dyDescent="0.25">
      <c r="A17" s="18"/>
      <c r="B17" s="18"/>
      <c r="C17" s="18"/>
      <c r="D17" s="18"/>
      <c r="E17" s="168">
        <f>B14</f>
        <v>0.3888888888888889</v>
      </c>
      <c r="F17" s="165" t="str">
        <f>IF($D$2=F16,$B$11,"")</f>
        <v/>
      </c>
      <c r="G17" s="165">
        <f t="shared" ref="G17:H17" si="0">IF($D$2=G16,$B$11,"")</f>
        <v>3.3888888888888888</v>
      </c>
      <c r="H17" s="165" t="str">
        <f t="shared" si="0"/>
        <v/>
      </c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5" t="str">
        <f>IF(AE16=$D$5,$B$11,"")</f>
        <v/>
      </c>
      <c r="AF17" s="165">
        <f t="shared" ref="AF17:AH17" si="1">IF(AF16=$D$5,$B$11,"")</f>
        <v>3.3888888888888888</v>
      </c>
      <c r="AG17" s="165" t="str">
        <f t="shared" si="1"/>
        <v/>
      </c>
      <c r="AH17" s="165" t="str">
        <f t="shared" si="1"/>
        <v/>
      </c>
      <c r="AI17" s="165" t="str">
        <f>IF(AI16=$D$6,$B$11,"")</f>
        <v/>
      </c>
      <c r="AJ17" s="165" t="str">
        <f t="shared" ref="AJ17:AQ17" si="2">IF(AJ16=$D$6,$B$11,"")</f>
        <v/>
      </c>
      <c r="AK17" s="165" t="str">
        <f t="shared" si="2"/>
        <v/>
      </c>
      <c r="AL17" s="165">
        <f t="shared" si="2"/>
        <v>3.3888888888888888</v>
      </c>
      <c r="AM17" s="165" t="str">
        <f t="shared" si="2"/>
        <v/>
      </c>
      <c r="AN17" s="165" t="str">
        <f t="shared" si="2"/>
        <v/>
      </c>
      <c r="AO17" s="165" t="str">
        <f t="shared" si="2"/>
        <v/>
      </c>
      <c r="AP17" s="165" t="str">
        <f t="shared" si="2"/>
        <v/>
      </c>
      <c r="AQ17" s="165" t="str">
        <f t="shared" si="2"/>
        <v/>
      </c>
      <c r="AR17" s="165" t="str">
        <f>IF(Список!J2="Менее 25",Отчёт!B11,"")</f>
        <v/>
      </c>
      <c r="AS17" s="165" t="str">
        <f>IF(Список!J2="25-29",Отчёт!B11,"")</f>
        <v/>
      </c>
      <c r="AT17" s="165" t="str">
        <f>IF(Список!J2="30-39",Отчёт!B11,"")</f>
        <v/>
      </c>
      <c r="AU17" s="165">
        <f>IF(Список!J2="40-49",Отчёт!B11,"")</f>
        <v>3.3888888888888888</v>
      </c>
      <c r="AV17" s="165" t="str">
        <f>IF(Список!J2="50-59",Отчёт!B11,"")</f>
        <v/>
      </c>
      <c r="AW17" s="165" t="str">
        <f>IF(Список!J2="60 и более",Отчёт!B11,"")</f>
        <v/>
      </c>
      <c r="AX17" s="165" t="str">
        <f>IF(AX16=$D$8,$B$11,"")</f>
        <v/>
      </c>
      <c r="AY17" s="165">
        <f t="shared" ref="AY17:BB17" si="3">IF(AY16=$D$8,$B$11,"")</f>
        <v>3.3888888888888888</v>
      </c>
      <c r="AZ17" s="165" t="str">
        <f t="shared" si="3"/>
        <v/>
      </c>
      <c r="BA17" s="165" t="str">
        <f t="shared" si="3"/>
        <v/>
      </c>
      <c r="BB17" s="165" t="str">
        <f t="shared" si="3"/>
        <v/>
      </c>
      <c r="BC17" s="165" t="str">
        <f>IF(Список!J4="Менее 3 лет",Отчёт!$B$11,"")</f>
        <v/>
      </c>
      <c r="BD17" s="165" t="str">
        <f>IF(Список!J4="4-10 лет",Отчёт!$B$11,"")</f>
        <v/>
      </c>
      <c r="BE17" s="165">
        <f>IF(Список!J4="11-25 лет",Отчёт!$B$11,"")</f>
        <v>3.3888888888888888</v>
      </c>
      <c r="BF17" s="165" t="str">
        <f>IF(Список!J4="26-40 лет",Отчёт!$B$11,"")</f>
        <v/>
      </c>
      <c r="BG17" s="165" t="str">
        <f>IF(Список!J4="Более 40 лет",Отчёт!$B$11,"")</f>
        <v/>
      </c>
      <c r="BH17" s="164"/>
    </row>
    <row r="18" spans="1:60" x14ac:dyDescent="0.25">
      <c r="E18" s="155" t="s">
        <v>107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</row>
  </sheetData>
  <sheetProtection password="CC77" sheet="1" objects="1" scenarios="1" formatCells="0" formatColumns="0" formatRows="0" insertColumns="0" insertRows="0" insertHyperlinks="0" deleteColumns="0" deleteRows="0" sort="0" autoFilter="0" pivotTables="0"/>
  <mergeCells count="17">
    <mergeCell ref="A1:C1"/>
    <mergeCell ref="A6:C6"/>
    <mergeCell ref="A7:C7"/>
    <mergeCell ref="A8:C8"/>
    <mergeCell ref="A9:C9"/>
    <mergeCell ref="A3:C3"/>
    <mergeCell ref="A2:C2"/>
    <mergeCell ref="A4:C4"/>
    <mergeCell ref="A5:C5"/>
    <mergeCell ref="AI15:AQ15"/>
    <mergeCell ref="AR15:AW15"/>
    <mergeCell ref="AX15:BB15"/>
    <mergeCell ref="BC15:BG15"/>
    <mergeCell ref="F15:H15"/>
    <mergeCell ref="I15:T15"/>
    <mergeCell ref="U15:AD15"/>
    <mergeCell ref="AE15:AH15"/>
  </mergeCells>
  <pageMargins left="0.7" right="0.7" top="0.75" bottom="0.75" header="0.3" footer="0.3"/>
  <pageSetup paperSize="9" orientation="landscape" verticalDpi="0" r:id="rId1"/>
  <ignoredErrors>
    <ignoredError sqref="B11:B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Список</vt:lpstr>
      <vt:lpstr>Работа</vt:lpstr>
      <vt:lpstr>Протокол</vt:lpstr>
      <vt:lpstr>Статистика</vt:lpstr>
      <vt:lpstr>Ответы</vt:lpstr>
      <vt:lpstr>Отчёт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</cp:lastModifiedBy>
  <cp:lastPrinted>2016-02-18T00:55:33Z</cp:lastPrinted>
  <dcterms:created xsi:type="dcterms:W3CDTF">2016-01-28T11:11:00Z</dcterms:created>
  <dcterms:modified xsi:type="dcterms:W3CDTF">2016-03-02T07:39:00Z</dcterms:modified>
</cp:coreProperties>
</file>